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4505" yWindow="-15" windowWidth="14340" windowHeight="12795" tabRatio="775" activeTab="8"/>
  </bookViews>
  <sheets>
    <sheet name="1ПБ (Н=160мм.)" sheetId="1" r:id="rId1"/>
    <sheet name="ПБ (Н=220мм.)" sheetId="2" r:id="rId2"/>
    <sheet name="2ПБ (Н=265мм.)" sheetId="3" r:id="rId3"/>
    <sheet name="1ПБ гравий (Н=160мм.)" sheetId="8" r:id="rId4"/>
    <sheet name="ПБ гравий (Н=220мм.)" sheetId="9" r:id="rId5"/>
    <sheet name="2ПБ гравий (Н=265мм.)" sheetId="10" r:id="rId6"/>
    <sheet name="Блоки ФБС, товарные смеси" sheetId="5" r:id="rId7"/>
    <sheet name="ЖБИ Прочее" sheetId="6" r:id="rId8"/>
    <sheet name="Сваи ЖБ" sheetId="4" r:id="rId9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3" i="4"/>
  <c r="D102"/>
  <c r="D101"/>
  <c r="D100"/>
  <c r="D99"/>
  <c r="D98"/>
  <c r="D97"/>
  <c r="D96"/>
  <c r="D95"/>
  <c r="D94"/>
  <c r="D93"/>
  <c r="D151"/>
  <c r="D150"/>
  <c r="D149"/>
  <c r="D148"/>
  <c r="D147"/>
  <c r="D146"/>
  <c r="D145"/>
  <c r="D144"/>
  <c r="D143"/>
  <c r="D142"/>
  <c r="D141"/>
  <c r="D135"/>
  <c r="D134"/>
  <c r="D133"/>
  <c r="D132"/>
  <c r="D131"/>
  <c r="D130"/>
  <c r="D129"/>
  <c r="D128"/>
  <c r="D127"/>
  <c r="D126"/>
  <c r="D125"/>
  <c r="D124"/>
  <c r="D119"/>
  <c r="D118"/>
  <c r="D117"/>
  <c r="D116"/>
  <c r="D115"/>
  <c r="D114"/>
  <c r="D113"/>
  <c r="D112"/>
  <c r="D111"/>
  <c r="D110"/>
  <c r="D109"/>
  <c r="D108"/>
  <c r="D107"/>
  <c r="D87"/>
  <c r="D86"/>
  <c r="D85"/>
  <c r="D84"/>
  <c r="D83"/>
  <c r="D82"/>
  <c r="D81"/>
  <c r="D80"/>
  <c r="D79"/>
  <c r="D78"/>
  <c r="D77"/>
  <c r="D76"/>
  <c r="D71"/>
  <c r="D70"/>
  <c r="D69"/>
  <c r="D68"/>
  <c r="D67"/>
  <c r="D66"/>
  <c r="D65"/>
  <c r="D64"/>
  <c r="D63"/>
  <c r="D62"/>
  <c r="D61"/>
  <c r="D60"/>
  <c r="D59"/>
  <c r="D54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C44"/>
  <c r="D44" s="1"/>
  <c r="D37"/>
  <c r="D36"/>
  <c r="D35"/>
  <c r="D34"/>
  <c r="D33"/>
  <c r="D32"/>
  <c r="D31"/>
  <c r="D30"/>
  <c r="D29"/>
  <c r="D24"/>
  <c r="D22"/>
  <c r="D20"/>
  <c r="D19"/>
  <c r="D18"/>
  <c r="D17"/>
  <c r="D15"/>
</calcChain>
</file>

<file path=xl/sharedStrings.xml><?xml version="1.0" encoding="utf-8"?>
<sst xmlns="http://schemas.openxmlformats.org/spreadsheetml/2006/main" count="3606" uniqueCount="1719">
  <si>
    <t>Марка изделия</t>
  </si>
  <si>
    <t>Размеры
(мм)</t>
  </si>
  <si>
    <t>Объём
(м3)</t>
  </si>
  <si>
    <t>Вес
(тн)</t>
  </si>
  <si>
    <t xml:space="preserve">Цена за 1шт. с НДС (руб.) </t>
  </si>
  <si>
    <t>нагрузка 3</t>
  </si>
  <si>
    <t>нагрузка 4,5</t>
  </si>
  <si>
    <t>нагрузка 6</t>
  </si>
  <si>
    <t>нагрузка 8</t>
  </si>
  <si>
    <t>нагрузка 10</t>
  </si>
  <si>
    <t>нагрузка 12,5</t>
  </si>
  <si>
    <t>нагрузка 16</t>
  </si>
  <si>
    <t>Серия 116/15-1     H=220 мм</t>
  </si>
  <si>
    <t>ПБ 114-10</t>
  </si>
  <si>
    <t>11380х997х220</t>
  </si>
  <si>
    <t>ПБ 113-10</t>
  </si>
  <si>
    <t>11280х997х220</t>
  </si>
  <si>
    <t>ПБ 112-10</t>
  </si>
  <si>
    <t>11180х997х220</t>
  </si>
  <si>
    <t>ПБ 111-10</t>
  </si>
  <si>
    <t>11080х997х220</t>
  </si>
  <si>
    <t>ПБ 110-10</t>
  </si>
  <si>
    <t>10980х997х220</t>
  </si>
  <si>
    <t>ПБ 109-10</t>
  </si>
  <si>
    <t>10880х997х220</t>
  </si>
  <si>
    <t>ПБ 108-10</t>
  </si>
  <si>
    <t>10780х997х220</t>
  </si>
  <si>
    <t>ПБ 107-10</t>
  </si>
  <si>
    <t>10680х997х220</t>
  </si>
  <si>
    <t>ПБ 106-10</t>
  </si>
  <si>
    <t>10580х997х220</t>
  </si>
  <si>
    <t>ПБ 105-10</t>
  </si>
  <si>
    <t>10480х997х220</t>
  </si>
  <si>
    <t>ПБ 104-10</t>
  </si>
  <si>
    <t>10380х997х220</t>
  </si>
  <si>
    <t>ПБ 103-10</t>
  </si>
  <si>
    <t>10280х997х220</t>
  </si>
  <si>
    <t>ПБ 102-10</t>
  </si>
  <si>
    <t>10180х997х220</t>
  </si>
  <si>
    <t>ПБ 101-10</t>
  </si>
  <si>
    <t>10080х997х220</t>
  </si>
  <si>
    <t>ПБ 100-10</t>
  </si>
  <si>
    <t>9980х997х220</t>
  </si>
  <si>
    <t>ПБ 99-10</t>
  </si>
  <si>
    <t>9880х997х220</t>
  </si>
  <si>
    <t>ПБ 98-10</t>
  </si>
  <si>
    <t>9780х997х220</t>
  </si>
  <si>
    <t>ПБ 97-10</t>
  </si>
  <si>
    <t>9680х997х220</t>
  </si>
  <si>
    <t>ПБ 96-10</t>
  </si>
  <si>
    <t>9580Х997Х220</t>
  </si>
  <si>
    <t>ПБ 95-10</t>
  </si>
  <si>
    <t>9480х997х220</t>
  </si>
  <si>
    <t>ПБ 94-10</t>
  </si>
  <si>
    <t>9380х997х220</t>
  </si>
  <si>
    <t>ПБ 93-10</t>
  </si>
  <si>
    <t>9280х997х220</t>
  </si>
  <si>
    <t>ПБ 92-10</t>
  </si>
  <si>
    <t>9180х997х220</t>
  </si>
  <si>
    <t>ПБ 91-10</t>
  </si>
  <si>
    <t>9080х997х220</t>
  </si>
  <si>
    <t>ПБ 90-10</t>
  </si>
  <si>
    <t>8980Х997Х220</t>
  </si>
  <si>
    <t>ПБ 89-10</t>
  </si>
  <si>
    <t>8880х997х220</t>
  </si>
  <si>
    <t>ПБ 88-10</t>
  </si>
  <si>
    <t>8780х997х220</t>
  </si>
  <si>
    <t>ПБ 87-10</t>
  </si>
  <si>
    <t>8680х997х220</t>
  </si>
  <si>
    <t>ПБ 86-10</t>
  </si>
  <si>
    <t>8580х997х220</t>
  </si>
  <si>
    <t>ПБ 85-10</t>
  </si>
  <si>
    <t>8480х997х220</t>
  </si>
  <si>
    <t>ПБ 84-10</t>
  </si>
  <si>
    <t>8380Х997Х220</t>
  </si>
  <si>
    <t>ПБ 83-10</t>
  </si>
  <si>
    <t>8280х997х220</t>
  </si>
  <si>
    <t>ПБ 82-10</t>
  </si>
  <si>
    <t>8180х997х220</t>
  </si>
  <si>
    <t>ПБ 81-10</t>
  </si>
  <si>
    <t>8080х997х220</t>
  </si>
  <si>
    <t>ПБ 80-10</t>
  </si>
  <si>
    <t>7980х997х220</t>
  </si>
  <si>
    <t>ПБ 79-10</t>
  </si>
  <si>
    <t>7880х997х220</t>
  </si>
  <si>
    <t>ПБ 78-10</t>
  </si>
  <si>
    <t>7780Х997Х220</t>
  </si>
  <si>
    <t>ПБ 77-10</t>
  </si>
  <si>
    <t>7680х997х220</t>
  </si>
  <si>
    <t>ПБ 76-10</t>
  </si>
  <si>
    <t>7580х997х220</t>
  </si>
  <si>
    <t>ПБ 75-10</t>
  </si>
  <si>
    <t>7480х997х220</t>
  </si>
  <si>
    <t>ПБ 74-10</t>
  </si>
  <si>
    <t>7380х997х220</t>
  </si>
  <si>
    <t>ПБ 73-10</t>
  </si>
  <si>
    <t>7280х997х220</t>
  </si>
  <si>
    <t>ПБ 72-10</t>
  </si>
  <si>
    <t>7180Х997Х220</t>
  </si>
  <si>
    <t>ПБ 71-10</t>
  </si>
  <si>
    <t>7080х997х220</t>
  </si>
  <si>
    <t>ПБ 70-10</t>
  </si>
  <si>
    <t>6980х997х220</t>
  </si>
  <si>
    <t>ПБ 69-10</t>
  </si>
  <si>
    <t>6880х997х220</t>
  </si>
  <si>
    <t>ПБ 68-10</t>
  </si>
  <si>
    <t>6780х997х220</t>
  </si>
  <si>
    <t>ПБ 67-10</t>
  </si>
  <si>
    <t>6680х997х220</t>
  </si>
  <si>
    <t>ПБ 66-10</t>
  </si>
  <si>
    <t>6580Х997Х220</t>
  </si>
  <si>
    <t>ПБ 65-10</t>
  </si>
  <si>
    <t>6480х997х220</t>
  </si>
  <si>
    <t>ПБ 64-10</t>
  </si>
  <si>
    <t>6380х997х220</t>
  </si>
  <si>
    <t>ПБ 63-10</t>
  </si>
  <si>
    <t>6280х997х220</t>
  </si>
  <si>
    <t>ПБ 62-10</t>
  </si>
  <si>
    <t>6180х997х220</t>
  </si>
  <si>
    <t>ПБ 61-10</t>
  </si>
  <si>
    <t>6080х997х220</t>
  </si>
  <si>
    <t>ПБ 60-10</t>
  </si>
  <si>
    <t>5980Х997Х220</t>
  </si>
  <si>
    <t>ПБ 59-10</t>
  </si>
  <si>
    <t>5880х997х220</t>
  </si>
  <si>
    <t>ПБ 58-10</t>
  </si>
  <si>
    <t>5780х997х220</t>
  </si>
  <si>
    <t>ПБ 57-10</t>
  </si>
  <si>
    <t>5680х997х220</t>
  </si>
  <si>
    <t>ПБ 56-10</t>
  </si>
  <si>
    <t>5580х997х220</t>
  </si>
  <si>
    <t>ПБ 55-10</t>
  </si>
  <si>
    <t>5480х997х220</t>
  </si>
  <si>
    <t>ПБ 54-10</t>
  </si>
  <si>
    <t>5380Х997Х220</t>
  </si>
  <si>
    <t>ПБ 53-10</t>
  </si>
  <si>
    <t>5280х997х220</t>
  </si>
  <si>
    <t>ПБ 52-10</t>
  </si>
  <si>
    <t>5180х997х220</t>
  </si>
  <si>
    <t>ПБ 51-10</t>
  </si>
  <si>
    <t>5080х997х220</t>
  </si>
  <si>
    <t>ПБ 50-10</t>
  </si>
  <si>
    <t>4980х997х220</t>
  </si>
  <si>
    <t>ПБ 49-10</t>
  </si>
  <si>
    <t>4880х997х220</t>
  </si>
  <si>
    <t>ПБ 48-10</t>
  </si>
  <si>
    <t>4780Х997Х220</t>
  </si>
  <si>
    <t>ПБ 47-10</t>
  </si>
  <si>
    <t>4680х997х220</t>
  </si>
  <si>
    <t>ПБ 46-10</t>
  </si>
  <si>
    <t>4580х997х220</t>
  </si>
  <si>
    <t>ПБ 45-10</t>
  </si>
  <si>
    <t>4480х997х220</t>
  </si>
  <si>
    <t>ПБ 44-10</t>
  </si>
  <si>
    <t>4380х997х220</t>
  </si>
  <si>
    <t>ПБ 43-10</t>
  </si>
  <si>
    <t>4280х997х220</t>
  </si>
  <si>
    <t>ПБ 42-10</t>
  </si>
  <si>
    <t>4180Х997Х220</t>
  </si>
  <si>
    <t>ПБ 41-10</t>
  </si>
  <si>
    <t>4080х997х220</t>
  </si>
  <si>
    <t>ПБ 40-10</t>
  </si>
  <si>
    <t>3980х997х220</t>
  </si>
  <si>
    <t>ПБ 39-10</t>
  </si>
  <si>
    <t>3880х997х220</t>
  </si>
  <si>
    <t>ПБ 38-10</t>
  </si>
  <si>
    <t>3780х997х220</t>
  </si>
  <si>
    <t>ПБ 37-10</t>
  </si>
  <si>
    <t>3680х997х220</t>
  </si>
  <si>
    <t>ПБ 36-10</t>
  </si>
  <si>
    <t>3580Х997Х220</t>
  </si>
  <si>
    <t>ПБ 35-10</t>
  </si>
  <si>
    <t>3480х997х220</t>
  </si>
  <si>
    <t>ПБ 34-10</t>
  </si>
  <si>
    <t>3380х997х220</t>
  </si>
  <si>
    <t>ПБ 33-10</t>
  </si>
  <si>
    <t>3280х997х220</t>
  </si>
  <si>
    <t>ПБ 32-10</t>
  </si>
  <si>
    <t>3180х997х220</t>
  </si>
  <si>
    <t>ПБ 31-10</t>
  </si>
  <si>
    <t>3080х997х220</t>
  </si>
  <si>
    <t>ПБ 30-10</t>
  </si>
  <si>
    <t>2980Х997Х220</t>
  </si>
  <si>
    <t>ПБ 29-10</t>
  </si>
  <si>
    <t>2880х997х220</t>
  </si>
  <si>
    <t>ПБ 28-10</t>
  </si>
  <si>
    <t>2780х997х220</t>
  </si>
  <si>
    <t>ПБ 27-10</t>
  </si>
  <si>
    <t>2680х997х220</t>
  </si>
  <si>
    <t>ПБ 26-10</t>
  </si>
  <si>
    <t>2580х997х220</t>
  </si>
  <si>
    <t>ПБ 25-10</t>
  </si>
  <si>
    <t>2480х997х220</t>
  </si>
  <si>
    <t>ПБ 24-10</t>
  </si>
  <si>
    <t>2380Х997Х220</t>
  </si>
  <si>
    <t>ПБ 23-10</t>
  </si>
  <si>
    <t>2280х997х220</t>
  </si>
  <si>
    <t>ПБ 22-10</t>
  </si>
  <si>
    <t>2180х997х220</t>
  </si>
  <si>
    <t>ПБ 21-10</t>
  </si>
  <si>
    <t>2080х997х220</t>
  </si>
  <si>
    <t>ПБ 20-10</t>
  </si>
  <si>
    <t>1980х997х220</t>
  </si>
  <si>
    <t>ПБ 19-10</t>
  </si>
  <si>
    <t>1880х997х220</t>
  </si>
  <si>
    <t>ПБ 18-10</t>
  </si>
  <si>
    <t>1780х997х220</t>
  </si>
  <si>
    <t>ПБ 17-10</t>
  </si>
  <si>
    <t>1680х997х220</t>
  </si>
  <si>
    <t>ПБ 16-10</t>
  </si>
  <si>
    <t>1580х997х220</t>
  </si>
  <si>
    <t>Серия 116/15-2     H=220 мм</t>
  </si>
  <si>
    <t>ПБ 114-12</t>
  </si>
  <si>
    <t>11380х1197х220</t>
  </si>
  <si>
    <t>ПБ 113-12</t>
  </si>
  <si>
    <t>11280х1197х220</t>
  </si>
  <si>
    <t>ПБ 112-12</t>
  </si>
  <si>
    <t>11180х1197х220</t>
  </si>
  <si>
    <t>ПБ 111-12</t>
  </si>
  <si>
    <t>11080х1197х220</t>
  </si>
  <si>
    <t>ПБ 110-12</t>
  </si>
  <si>
    <t>10980х1197х220</t>
  </si>
  <si>
    <t>ПБ 109-12</t>
  </si>
  <si>
    <t>10880х1197х220</t>
  </si>
  <si>
    <t>ПБ 108-12</t>
  </si>
  <si>
    <t>10780х1197х220</t>
  </si>
  <si>
    <t>ПБ 107-12</t>
  </si>
  <si>
    <t>10680х1197х220</t>
  </si>
  <si>
    <t>ПБ 106-12</t>
  </si>
  <si>
    <t>10580х1197х220</t>
  </si>
  <si>
    <t>ПБ 105-12</t>
  </si>
  <si>
    <t>10480х1197х220</t>
  </si>
  <si>
    <t>ПБ 104-12</t>
  </si>
  <si>
    <t>10380х1197х220</t>
  </si>
  <si>
    <t>ПБ 103-12</t>
  </si>
  <si>
    <t>10280х1197х220</t>
  </si>
  <si>
    <t>ПБ 102-12</t>
  </si>
  <si>
    <t>10180Х1197Х220</t>
  </si>
  <si>
    <t>ПБ 101-12</t>
  </si>
  <si>
    <t>10080х1197х220</t>
  </si>
  <si>
    <t>ПБ 100-12</t>
  </si>
  <si>
    <t>9980х1197х220</t>
  </si>
  <si>
    <t>ПБ 99-12</t>
  </si>
  <si>
    <t>9880х1197х220</t>
  </si>
  <si>
    <t>ПБ 98-12</t>
  </si>
  <si>
    <t>9780Х1197Х220</t>
  </si>
  <si>
    <t>ПБ 97-12</t>
  </si>
  <si>
    <t>9680х1197х220</t>
  </si>
  <si>
    <t>ПБ 96-12</t>
  </si>
  <si>
    <t>9580х1197х220</t>
  </si>
  <si>
    <t>ПБ 95-12</t>
  </si>
  <si>
    <t>9480х1197х220</t>
  </si>
  <si>
    <t>ПБ 94-12</t>
  </si>
  <si>
    <t>9380х1197х220</t>
  </si>
  <si>
    <t>ПБ 93-12</t>
  </si>
  <si>
    <t>9280х1197х220</t>
  </si>
  <si>
    <t>ПБ 92-12</t>
  </si>
  <si>
    <t>9180х1197х220</t>
  </si>
  <si>
    <t>ПБ 91-12</t>
  </si>
  <si>
    <t>9080х1197х220</t>
  </si>
  <si>
    <t>ПБ 90-12</t>
  </si>
  <si>
    <t>8980Х1197Х220</t>
  </si>
  <si>
    <t>ПБ 89-12</t>
  </si>
  <si>
    <t>8880х1197х220</t>
  </si>
  <si>
    <t>ПБ 88-12</t>
  </si>
  <si>
    <t>8780х1197х220</t>
  </si>
  <si>
    <t>ПБ 87-12</t>
  </si>
  <si>
    <t>8680х1197х220</t>
  </si>
  <si>
    <t>ПБ 86-12</t>
  </si>
  <si>
    <t>8580х1197х220</t>
  </si>
  <si>
    <t>ПБ 85-12</t>
  </si>
  <si>
    <t>8480х1197х220</t>
  </si>
  <si>
    <t>ПБ 84-12</t>
  </si>
  <si>
    <t>8380Х1197Х220</t>
  </si>
  <si>
    <t>ПБ 83-12</t>
  </si>
  <si>
    <t>8280х1197х220</t>
  </si>
  <si>
    <t>ПБ 82-12</t>
  </si>
  <si>
    <t>8180х1197х220</t>
  </si>
  <si>
    <t>ПБ 81-12</t>
  </si>
  <si>
    <t>8080х1197х220</t>
  </si>
  <si>
    <t>ПБ 80-12</t>
  </si>
  <si>
    <t>7980х1197х220</t>
  </si>
  <si>
    <t>ПБ 79-12</t>
  </si>
  <si>
    <t>7880х1197х220</t>
  </si>
  <si>
    <t>ПБ 78-12</t>
  </si>
  <si>
    <t>7780Х1197Х220</t>
  </si>
  <si>
    <t>ПБ 77-12</t>
  </si>
  <si>
    <t>7680х1197х220</t>
  </si>
  <si>
    <t>ПБ 76-12</t>
  </si>
  <si>
    <t>7580х1197х220</t>
  </si>
  <si>
    <t>ПБ 75-12</t>
  </si>
  <si>
    <t>7480х1197х220</t>
  </si>
  <si>
    <t>ПБ 74-12</t>
  </si>
  <si>
    <t>7380х1197х220</t>
  </si>
  <si>
    <t>ПБ 73-12</t>
  </si>
  <si>
    <t>7280х1197х220</t>
  </si>
  <si>
    <t>ПБ 72-12</t>
  </si>
  <si>
    <t>7180Х1997Х220</t>
  </si>
  <si>
    <t>ПБ 71-12</t>
  </si>
  <si>
    <t>7080х1197х220</t>
  </si>
  <si>
    <t>ПБ 70-12</t>
  </si>
  <si>
    <t>6980х1197х220</t>
  </si>
  <si>
    <t>ПБ 69-12</t>
  </si>
  <si>
    <t>6880х1197х220</t>
  </si>
  <si>
    <t>ПБ 68-12</t>
  </si>
  <si>
    <t>6780х1197х220</t>
  </si>
  <si>
    <t>ПБ 67-12</t>
  </si>
  <si>
    <t>6680х1197х220</t>
  </si>
  <si>
    <t>ПБ 66-12</t>
  </si>
  <si>
    <t>6580Х1197Х220</t>
  </si>
  <si>
    <t>ПБ 65-12</t>
  </si>
  <si>
    <t>6480х1197х220</t>
  </si>
  <si>
    <t>ПБ 64-12</t>
  </si>
  <si>
    <t>6380х1197х220</t>
  </si>
  <si>
    <t>ПБ 63-12</t>
  </si>
  <si>
    <t>6280х1197х220</t>
  </si>
  <si>
    <t>ПБ 62-12</t>
  </si>
  <si>
    <t>6180х1197х220</t>
  </si>
  <si>
    <t>ПБ 61-12</t>
  </si>
  <si>
    <t>6080х1197х220</t>
  </si>
  <si>
    <t>ПБ 60-12</t>
  </si>
  <si>
    <t>5980Х1197Х220</t>
  </si>
  <si>
    <t>ПБ 59-12</t>
  </si>
  <si>
    <t>5880х1197х220</t>
  </si>
  <si>
    <t>ПБ 58-12</t>
  </si>
  <si>
    <t>5780х1197х220</t>
  </si>
  <si>
    <t>ПБ 57-12</t>
  </si>
  <si>
    <t>5680х1197х220</t>
  </si>
  <si>
    <t>ПБ 56-12</t>
  </si>
  <si>
    <t>5580х1197х220</t>
  </si>
  <si>
    <t>ПБ 55-12</t>
  </si>
  <si>
    <t>5480х1197х220</t>
  </si>
  <si>
    <t>ПБ 54-12</t>
  </si>
  <si>
    <t>5380Х1197Х220</t>
  </si>
  <si>
    <t>ПБ 53-12</t>
  </si>
  <si>
    <t>5280х1197х220</t>
  </si>
  <si>
    <t>ПБ 52-12</t>
  </si>
  <si>
    <t>5180х1197х220</t>
  </si>
  <si>
    <t>ПБ 51-12</t>
  </si>
  <si>
    <t>5080х1197х220</t>
  </si>
  <si>
    <t>ПБ 50-12</t>
  </si>
  <si>
    <t>4980х1197х220</t>
  </si>
  <si>
    <t>ПБ 49-12</t>
  </si>
  <si>
    <t>4880х1197х220</t>
  </si>
  <si>
    <t>ПБ 48-12</t>
  </si>
  <si>
    <t>4780Х1197Х220</t>
  </si>
  <si>
    <t>ПБ 47-12</t>
  </si>
  <si>
    <t>4680х1197х220</t>
  </si>
  <si>
    <t>ПБ 46-12</t>
  </si>
  <si>
    <t>4580х1197х220</t>
  </si>
  <si>
    <t>ПБ 45-12</t>
  </si>
  <si>
    <t>4480х1197х220</t>
  </si>
  <si>
    <t>ПБ 44-12</t>
  </si>
  <si>
    <t>4380х1197х220</t>
  </si>
  <si>
    <t>ПБ 43-12</t>
  </si>
  <si>
    <t>4280х1197х220</t>
  </si>
  <si>
    <t>ПБ 42-12</t>
  </si>
  <si>
    <t>4180Х1197Х220</t>
  </si>
  <si>
    <t>ПБ 41-12</t>
  </si>
  <si>
    <t>4080х1197х220</t>
  </si>
  <si>
    <t>ПБ 40-12</t>
  </si>
  <si>
    <t>3980х1197х220</t>
  </si>
  <si>
    <t>ПБ 39-12</t>
  </si>
  <si>
    <t>3880х1197х220</t>
  </si>
  <si>
    <t>ПБ 38-12</t>
  </si>
  <si>
    <t>3780х1197х220</t>
  </si>
  <si>
    <t>ПБ 37-12</t>
  </si>
  <si>
    <t>3680х1197х220</t>
  </si>
  <si>
    <t>ПБ 36-12</t>
  </si>
  <si>
    <t>3580Х1197Х220</t>
  </si>
  <si>
    <t>ПБ 35-12</t>
  </si>
  <si>
    <t>3480х1197х220</t>
  </si>
  <si>
    <t>ПБ 34-12</t>
  </si>
  <si>
    <t>3380х1197х220</t>
  </si>
  <si>
    <t>ПБ 33-12</t>
  </si>
  <si>
    <t>3280х1197х220</t>
  </si>
  <si>
    <t>ПБ 32-12</t>
  </si>
  <si>
    <t>3180х1197х220</t>
  </si>
  <si>
    <t>ПБ 31-12</t>
  </si>
  <si>
    <t>3080х1197х220</t>
  </si>
  <si>
    <t>ПБ 30-12</t>
  </si>
  <si>
    <t>2980Х1197Х220</t>
  </si>
  <si>
    <t>ПБ 29-12</t>
  </si>
  <si>
    <t>2880х1197х220</t>
  </si>
  <si>
    <t>ПБ 28-12</t>
  </si>
  <si>
    <t>2780х1197х220</t>
  </si>
  <si>
    <t>ПБ 27-12</t>
  </si>
  <si>
    <t>2680х1197х220</t>
  </si>
  <si>
    <t>ПБ 26-12</t>
  </si>
  <si>
    <t>2580х1197х220</t>
  </si>
  <si>
    <t>ПБ 25-12</t>
  </si>
  <si>
    <t>2480х1197х220</t>
  </si>
  <si>
    <t>ПБ 24-12</t>
  </si>
  <si>
    <t>2380Х1197Х220</t>
  </si>
  <si>
    <t>ПБ 23-12</t>
  </si>
  <si>
    <t>2280х1197х220</t>
  </si>
  <si>
    <t>ПБ 22-12</t>
  </si>
  <si>
    <t>2180х1197х220</t>
  </si>
  <si>
    <t>ПБ 21-12</t>
  </si>
  <si>
    <t>2080х1197х220</t>
  </si>
  <si>
    <t>ПБ 20-12</t>
  </si>
  <si>
    <t>1980х1197х220</t>
  </si>
  <si>
    <t>ПБ 19-12</t>
  </si>
  <si>
    <t>1880х1197х220</t>
  </si>
  <si>
    <t>ПБ 18-12</t>
  </si>
  <si>
    <t>1780х1197х220</t>
  </si>
  <si>
    <t>ПБ 17-12</t>
  </si>
  <si>
    <t>1680х1197х220</t>
  </si>
  <si>
    <t>ПБ 16-12</t>
  </si>
  <si>
    <t>1580х1197х220</t>
  </si>
  <si>
    <t>Серия 116/15-3    H=220 мм</t>
  </si>
  <si>
    <t>ПБ 114-15</t>
  </si>
  <si>
    <t>11380х1495х220</t>
  </si>
  <si>
    <t>ПБ 113-15</t>
  </si>
  <si>
    <t>11280х1495х220</t>
  </si>
  <si>
    <t>ПБ 112-15</t>
  </si>
  <si>
    <t>11180х1495х220</t>
  </si>
  <si>
    <t>ПБ 111-15</t>
  </si>
  <si>
    <t>11080х1495х220</t>
  </si>
  <si>
    <t>ПБ 110-15</t>
  </si>
  <si>
    <t>10980х1495х220</t>
  </si>
  <si>
    <t>ПБ 109-15</t>
  </si>
  <si>
    <t>10880х1495х220</t>
  </si>
  <si>
    <t>ПБ 108-15</t>
  </si>
  <si>
    <t>10780х1495х220</t>
  </si>
  <si>
    <t>ПБ 107-15</t>
  </si>
  <si>
    <t>10680х1495х220</t>
  </si>
  <si>
    <t>ПБ 106-15</t>
  </si>
  <si>
    <t>10580х1495х220</t>
  </si>
  <si>
    <t>ПБ 105-15</t>
  </si>
  <si>
    <t>10480х1495х220</t>
  </si>
  <si>
    <t>ПБ 104-15</t>
  </si>
  <si>
    <t>10380х1495х220</t>
  </si>
  <si>
    <t>ПБ 103-15</t>
  </si>
  <si>
    <t>10280х1495х220</t>
  </si>
  <si>
    <t>ПБ 102-15</t>
  </si>
  <si>
    <t>10180Х1495Х220</t>
  </si>
  <si>
    <t>ПБ 101-15</t>
  </si>
  <si>
    <t>10080х1495х220</t>
  </si>
  <si>
    <t>ПБ 100-15</t>
  </si>
  <si>
    <t>9980х1495х220</t>
  </si>
  <si>
    <t>ПБ 99-15</t>
  </si>
  <si>
    <t>9880х1495х220</t>
  </si>
  <si>
    <t>ПБ 98-15</t>
  </si>
  <si>
    <t>9780Х1495Х220</t>
  </si>
  <si>
    <t>ПБ 97-15</t>
  </si>
  <si>
    <t>9680х1495х220</t>
  </si>
  <si>
    <t>ПБ 96-15</t>
  </si>
  <si>
    <t>9580х1495х220</t>
  </si>
  <si>
    <t>ПБ 95-15</t>
  </si>
  <si>
    <t>9480х1495х220</t>
  </si>
  <si>
    <t>ПБ 94-15</t>
  </si>
  <si>
    <t>9380х1495х220</t>
  </si>
  <si>
    <t>ПБ 93-15</t>
  </si>
  <si>
    <t>9280х1495х220</t>
  </si>
  <si>
    <t>ПБ 92-15</t>
  </si>
  <si>
    <t>9180х1495х220</t>
  </si>
  <si>
    <t>ПБ 91-15</t>
  </si>
  <si>
    <t>9080х1495х220</t>
  </si>
  <si>
    <t>ПБ 90-15</t>
  </si>
  <si>
    <t>8980Х1495Х220</t>
  </si>
  <si>
    <t>ПБ 89-15</t>
  </si>
  <si>
    <t>8880х1495х220</t>
  </si>
  <si>
    <t>ПБ 88-15</t>
  </si>
  <si>
    <t>8780х1495х220</t>
  </si>
  <si>
    <t>ПБ 87-15</t>
  </si>
  <si>
    <t>8680х1495х220</t>
  </si>
  <si>
    <t>ПБ 86-15</t>
  </si>
  <si>
    <t>8580х1495х220</t>
  </si>
  <si>
    <t>ПБ 85-15</t>
  </si>
  <si>
    <t>8480х1495х220</t>
  </si>
  <si>
    <t>ПБ 84-15</t>
  </si>
  <si>
    <t>8380Х1495Х220</t>
  </si>
  <si>
    <t>ПБ 83-15</t>
  </si>
  <si>
    <t>8280х1495х220</t>
  </si>
  <si>
    <t>ПБ 82-15</t>
  </si>
  <si>
    <t>8180х1495х220</t>
  </si>
  <si>
    <t>ПБ 81-15</t>
  </si>
  <si>
    <t>8080х1495х220</t>
  </si>
  <si>
    <t>ПБ 80-15</t>
  </si>
  <si>
    <t>7980х1495х220</t>
  </si>
  <si>
    <t>ПБ 79-15</t>
  </si>
  <si>
    <t>7880х1495х220</t>
  </si>
  <si>
    <t>ПБ 78-15</t>
  </si>
  <si>
    <t>7780Х1495Х220</t>
  </si>
  <si>
    <t>ПБ 77-15</t>
  </si>
  <si>
    <t>7680х1495х220</t>
  </si>
  <si>
    <t>ПБ 76-15</t>
  </si>
  <si>
    <t>7580х1495х220</t>
  </si>
  <si>
    <t>ПБ 75-15</t>
  </si>
  <si>
    <t>7480х1495х220</t>
  </si>
  <si>
    <t>ПБ 74-15</t>
  </si>
  <si>
    <t>7380х1495х220</t>
  </si>
  <si>
    <t>ПБ 73-15</t>
  </si>
  <si>
    <t>7280х1495х220</t>
  </si>
  <si>
    <t>ПБ 72-15</t>
  </si>
  <si>
    <t>7180Х1495Х220</t>
  </si>
  <si>
    <t>ПБ 71-15</t>
  </si>
  <si>
    <t>7080х1495х220</t>
  </si>
  <si>
    <t>ПБ 70-15</t>
  </si>
  <si>
    <t>6980х1495х220</t>
  </si>
  <si>
    <t>ПБ 69-15</t>
  </si>
  <si>
    <t>6880х1495х220</t>
  </si>
  <si>
    <t>ПБ 68-15</t>
  </si>
  <si>
    <t>6780х1495х220</t>
  </si>
  <si>
    <t>ПБ 67-15</t>
  </si>
  <si>
    <t>6680х1495х220</t>
  </si>
  <si>
    <t>ПБ 66-15</t>
  </si>
  <si>
    <t>6580Х1495Х220</t>
  </si>
  <si>
    <t>ПБ 65-15</t>
  </si>
  <si>
    <t>6480х1495х220</t>
  </si>
  <si>
    <t>ПБ 64-15</t>
  </si>
  <si>
    <t>6380х1495х220</t>
  </si>
  <si>
    <t>ПБ 63-15</t>
  </si>
  <si>
    <t>6280х1495х220</t>
  </si>
  <si>
    <t>ПБ 62-15</t>
  </si>
  <si>
    <t>6180х1495х220</t>
  </si>
  <si>
    <t>ПБ 61-15</t>
  </si>
  <si>
    <t>6080х1495х220</t>
  </si>
  <si>
    <t>ПБ 60-15</t>
  </si>
  <si>
    <t>5980Х1495Х220</t>
  </si>
  <si>
    <t>ПБ 59-15</t>
  </si>
  <si>
    <t>5880х1495х220</t>
  </si>
  <si>
    <t>ПБ 58-15</t>
  </si>
  <si>
    <t>5780х1495х220</t>
  </si>
  <si>
    <t>ПБ 57-15</t>
  </si>
  <si>
    <t>5680х1495х220</t>
  </si>
  <si>
    <t>ПБ 56-15</t>
  </si>
  <si>
    <t>5580х1495х220</t>
  </si>
  <si>
    <t>ПБ 55-15</t>
  </si>
  <si>
    <t>5480х1495х220</t>
  </si>
  <si>
    <t>ПБ 54-15</t>
  </si>
  <si>
    <t>5380Х1495Х220</t>
  </si>
  <si>
    <t>ПБ 53-15</t>
  </si>
  <si>
    <t>5280х1495х220</t>
  </si>
  <si>
    <t>ПБ 52-15</t>
  </si>
  <si>
    <t>5180х1495х220</t>
  </si>
  <si>
    <t>ПБ 51-15</t>
  </si>
  <si>
    <t>5080х1495х220</t>
  </si>
  <si>
    <t>ПБ 50-15</t>
  </si>
  <si>
    <t>4980х1495х220</t>
  </si>
  <si>
    <t>ПБ 49-15</t>
  </si>
  <si>
    <t>4880х1495х220</t>
  </si>
  <si>
    <t>ПБ 48-15</t>
  </si>
  <si>
    <t>4780Х1495Х220</t>
  </si>
  <si>
    <t>ПБ 47-15</t>
  </si>
  <si>
    <t>4680х1495х220</t>
  </si>
  <si>
    <t>ПБ 46-15</t>
  </si>
  <si>
    <t>4580х1495х220</t>
  </si>
  <si>
    <t>ПБ 45-15</t>
  </si>
  <si>
    <t>4480х1495х220</t>
  </si>
  <si>
    <t>ПБ 44-15</t>
  </si>
  <si>
    <t>4380х1495х220</t>
  </si>
  <si>
    <t>ПБ 43-15</t>
  </si>
  <si>
    <t>4280х1495х220</t>
  </si>
  <si>
    <t>ПБ 42-15</t>
  </si>
  <si>
    <t>4180Х1495Х220</t>
  </si>
  <si>
    <t>ПБ 41-15</t>
  </si>
  <si>
    <t>4080х1495х220</t>
  </si>
  <si>
    <t>ПБ 40-15</t>
  </si>
  <si>
    <t>3980х1495х220</t>
  </si>
  <si>
    <t>ПБ 39-15</t>
  </si>
  <si>
    <t>3880х1495х220</t>
  </si>
  <si>
    <t>ПБ 38-15</t>
  </si>
  <si>
    <t>3780х1495х220</t>
  </si>
  <si>
    <t>ПБ 37-15</t>
  </si>
  <si>
    <t>3680х1495х220</t>
  </si>
  <si>
    <t>ПБ 36-15</t>
  </si>
  <si>
    <t>3580Х1495Х220</t>
  </si>
  <si>
    <t>ПБ 35-15</t>
  </si>
  <si>
    <t>3480х1495х220</t>
  </si>
  <si>
    <t>ПБ 34-15</t>
  </si>
  <si>
    <t>3380х1495х220</t>
  </si>
  <si>
    <t>ПБ 33-15</t>
  </si>
  <si>
    <t>3280х1495х220</t>
  </si>
  <si>
    <t>ПБ 32-15</t>
  </si>
  <si>
    <t>3180х1495х220</t>
  </si>
  <si>
    <t>ПБ 31-15</t>
  </si>
  <si>
    <t>3080х1495х220</t>
  </si>
  <si>
    <t>ПБ 30-15</t>
  </si>
  <si>
    <t>2980Х1495Х220</t>
  </si>
  <si>
    <t>ПБ 29-15</t>
  </si>
  <si>
    <t>2880х1495х220</t>
  </si>
  <si>
    <t>ПБ 28-15</t>
  </si>
  <si>
    <t>2780х1495х220</t>
  </si>
  <si>
    <t>ПБ 27-15</t>
  </si>
  <si>
    <t>2680х1495х220</t>
  </si>
  <si>
    <t>ПБ 26-15</t>
  </si>
  <si>
    <t>2580х1495х220</t>
  </si>
  <si>
    <t>ПБ 25-15</t>
  </si>
  <si>
    <t>2480х1495х220</t>
  </si>
  <si>
    <t>ПБ 24-15</t>
  </si>
  <si>
    <t>2380Х1495Х220</t>
  </si>
  <si>
    <t>ПБ 23-15</t>
  </si>
  <si>
    <t>2280х1495х220</t>
  </si>
  <si>
    <t>ПБ 22-15</t>
  </si>
  <si>
    <t>2180х1495х220</t>
  </si>
  <si>
    <t>ПБ 21-15</t>
  </si>
  <si>
    <t>2080х1495х220</t>
  </si>
  <si>
    <t>ПБ 20-15</t>
  </si>
  <si>
    <t>1980х1495х220</t>
  </si>
  <si>
    <t>ПБ 19-15</t>
  </si>
  <si>
    <t>1880х1495х220</t>
  </si>
  <si>
    <t>ПБ 18-15</t>
  </si>
  <si>
    <t>1780х1495х220</t>
  </si>
  <si>
    <t>ПБ 17-15</t>
  </si>
  <si>
    <t>1680х1495х220</t>
  </si>
  <si>
    <t>ПБ 16-15</t>
  </si>
  <si>
    <t>1580х1495х220</t>
  </si>
  <si>
    <t>1 ПБ 90-12</t>
  </si>
  <si>
    <t>8980Х1197Х160</t>
  </si>
  <si>
    <t>1 ПБ 89-12</t>
  </si>
  <si>
    <t>8880х1197х160</t>
  </si>
  <si>
    <t>1 ПБ 88-12</t>
  </si>
  <si>
    <t>8780х1197х160</t>
  </si>
  <si>
    <t>1 ПБ 87-12</t>
  </si>
  <si>
    <t>8680х1197х160</t>
  </si>
  <si>
    <t>1 ПБ 86-12</t>
  </si>
  <si>
    <t>8580х1197х160</t>
  </si>
  <si>
    <t>1 ПБ 85-12</t>
  </si>
  <si>
    <t>8480х1197х160</t>
  </si>
  <si>
    <t>1 ПБ 84-12</t>
  </si>
  <si>
    <t>8380Х1197Х160</t>
  </si>
  <si>
    <t>1 ПБ 83-12</t>
  </si>
  <si>
    <t>8280х1197х160</t>
  </si>
  <si>
    <t>1 ПБ 82-12</t>
  </si>
  <si>
    <t>8180х1197х160</t>
  </si>
  <si>
    <t>1 ПБ 81-12</t>
  </si>
  <si>
    <t>8080х1197х160</t>
  </si>
  <si>
    <t>1 ПБ 80-12</t>
  </si>
  <si>
    <t>7980х1197х160</t>
  </si>
  <si>
    <t>1 ПБ 79-12</t>
  </si>
  <si>
    <t>7880х1197х160</t>
  </si>
  <si>
    <t>1 ПБ 78-12</t>
  </si>
  <si>
    <t>7780Х1197Х160</t>
  </si>
  <si>
    <t>1 ПБ 77-12</t>
  </si>
  <si>
    <t>7680х1197х160</t>
  </si>
  <si>
    <t>1 ПБ 76-12</t>
  </si>
  <si>
    <t>7580х1197х160</t>
  </si>
  <si>
    <t>1 ПБ 75-12</t>
  </si>
  <si>
    <t>7480х1197х160</t>
  </si>
  <si>
    <t>1 ПБ 74-12</t>
  </si>
  <si>
    <t>7380х1197х160</t>
  </si>
  <si>
    <t>1 ПБ 73-12</t>
  </si>
  <si>
    <t>7280х1197х160</t>
  </si>
  <si>
    <t>1 ПБ 72-12</t>
  </si>
  <si>
    <t>7180Х1997Х160</t>
  </si>
  <si>
    <t>1 ПБ 71-12</t>
  </si>
  <si>
    <t>7080х1197х160</t>
  </si>
  <si>
    <t>1 ПБ 70-12</t>
  </si>
  <si>
    <t>6980х1197х160</t>
  </si>
  <si>
    <t>1 ПБ 69-12</t>
  </si>
  <si>
    <t>6880х1197х160</t>
  </si>
  <si>
    <t>1 ПБ 68-12</t>
  </si>
  <si>
    <t>6780х1197х160</t>
  </si>
  <si>
    <t>1 ПБ 67-12</t>
  </si>
  <si>
    <t>6680х1197х160</t>
  </si>
  <si>
    <t>1 ПБ 66-12</t>
  </si>
  <si>
    <t>6580Х1197Х160</t>
  </si>
  <si>
    <t>1 ПБ 65-12</t>
  </si>
  <si>
    <t>6480х1197х160</t>
  </si>
  <si>
    <t>1 ПБ 64-12</t>
  </si>
  <si>
    <t>6380х1197х160</t>
  </si>
  <si>
    <t>1 ПБ 63-12</t>
  </si>
  <si>
    <t>6280х1197х160</t>
  </si>
  <si>
    <t>1 ПБ 62-12</t>
  </si>
  <si>
    <t>6180х1197х160</t>
  </si>
  <si>
    <t>1 ПБ 61-12</t>
  </si>
  <si>
    <t>6080х1197х160</t>
  </si>
  <si>
    <t>1 ПБ 60-12</t>
  </si>
  <si>
    <t>5980Х1197Х160</t>
  </si>
  <si>
    <t>1 ПБ 59-12</t>
  </si>
  <si>
    <t>5880х1197х160</t>
  </si>
  <si>
    <t>1 ПБ 58-12</t>
  </si>
  <si>
    <t>5780х1197х160</t>
  </si>
  <si>
    <t>1 ПБ 57-12</t>
  </si>
  <si>
    <t>5680х1197х160</t>
  </si>
  <si>
    <t>1 ПБ 56-12</t>
  </si>
  <si>
    <t>5580х1197х160</t>
  </si>
  <si>
    <t>1 ПБ 55-12</t>
  </si>
  <si>
    <t>5480х1197х160</t>
  </si>
  <si>
    <t>1 ПБ 54-12</t>
  </si>
  <si>
    <t>5380Х1197Х160</t>
  </si>
  <si>
    <t>1 ПБ 53-12</t>
  </si>
  <si>
    <t>5280х1197х160</t>
  </si>
  <si>
    <t>1 ПБ 52-12</t>
  </si>
  <si>
    <t>5180х1197х160</t>
  </si>
  <si>
    <t>1 ПБ 51-12</t>
  </si>
  <si>
    <t>5080х1197х160</t>
  </si>
  <si>
    <t>1 ПБ 50-12</t>
  </si>
  <si>
    <t>4980х1197х160</t>
  </si>
  <si>
    <t>1 ПБ 49-12</t>
  </si>
  <si>
    <t>4880х1197х160</t>
  </si>
  <si>
    <t>1 ПБ 48-12</t>
  </si>
  <si>
    <t>4780Х1197Х160</t>
  </si>
  <si>
    <t>1 ПБ 47-12</t>
  </si>
  <si>
    <t>4680х1197х160</t>
  </si>
  <si>
    <t>1 ПБ 46-12</t>
  </si>
  <si>
    <t>4580х1197х160</t>
  </si>
  <si>
    <t>1 ПБ 45-12</t>
  </si>
  <si>
    <t>4480х1197х160</t>
  </si>
  <si>
    <t>1 ПБ 44-12</t>
  </si>
  <si>
    <t>4380х1197х160</t>
  </si>
  <si>
    <t>1 ПБ 43-12</t>
  </si>
  <si>
    <t>4280х1197х160</t>
  </si>
  <si>
    <t>1 ПБ 42-12</t>
  </si>
  <si>
    <t>4180Х1197Х160</t>
  </si>
  <si>
    <t>1 ПБ 41-12</t>
  </si>
  <si>
    <t>4080х1197х160</t>
  </si>
  <si>
    <t>1 ПБ 40-12</t>
  </si>
  <si>
    <t>3980х1197х160</t>
  </si>
  <si>
    <t>1 ПБ 39-12</t>
  </si>
  <si>
    <t>3880х1197х160</t>
  </si>
  <si>
    <t>1 ПБ 38-12</t>
  </si>
  <si>
    <t>3780х1197х160</t>
  </si>
  <si>
    <t>1 ПБ 37-12</t>
  </si>
  <si>
    <t>3680х1197х160</t>
  </si>
  <si>
    <t>1 ПБ 36-12</t>
  </si>
  <si>
    <t>3580Х1197Х160</t>
  </si>
  <si>
    <t>1 ПБ 35-12</t>
  </si>
  <si>
    <t>3480х1197х160</t>
  </si>
  <si>
    <t>1 ПБ 34-12</t>
  </si>
  <si>
    <t>3380х1197х160</t>
  </si>
  <si>
    <t>1 ПБ 33-12</t>
  </si>
  <si>
    <t>3280х1197х160</t>
  </si>
  <si>
    <t>1 ПБ 32-12</t>
  </si>
  <si>
    <t>3180х1197х160</t>
  </si>
  <si>
    <t>1 ПБ 31-12</t>
  </si>
  <si>
    <t>3080х1197х160</t>
  </si>
  <si>
    <t>1 ПБ 30-12</t>
  </si>
  <si>
    <t>2980Х1197Х160</t>
  </si>
  <si>
    <t>1 ПБ 29-12</t>
  </si>
  <si>
    <t>2880х1197х160</t>
  </si>
  <si>
    <t>1 ПБ 28-12</t>
  </si>
  <si>
    <t>2780х1197х160</t>
  </si>
  <si>
    <t>1 ПБ 27-12</t>
  </si>
  <si>
    <t>2680х1197х160</t>
  </si>
  <si>
    <t>1 ПБ 26-12</t>
  </si>
  <si>
    <t>2580х1197х160</t>
  </si>
  <si>
    <t>1 ПБ 25-12</t>
  </si>
  <si>
    <t>2480х1197х160</t>
  </si>
  <si>
    <t>1 ПБ 24-12</t>
  </si>
  <si>
    <t>2380Х1197Х160</t>
  </si>
  <si>
    <t>1 ПБ 23-12</t>
  </si>
  <si>
    <t>2280х1197х160</t>
  </si>
  <si>
    <t>1 ПБ 22-12</t>
  </si>
  <si>
    <t>2180х1197х160</t>
  </si>
  <si>
    <t>1 ПБ 21-12</t>
  </si>
  <si>
    <t>2080х1197х160</t>
  </si>
  <si>
    <t>1 ПБ 20-12</t>
  </si>
  <si>
    <t>1980х1197х160</t>
  </si>
  <si>
    <t>1 ПБ 19-12</t>
  </si>
  <si>
    <t>1880х1197х160</t>
  </si>
  <si>
    <t>1 ПБ 18-12</t>
  </si>
  <si>
    <t>1780х1197х160</t>
  </si>
  <si>
    <t>1 ПБ 17-12</t>
  </si>
  <si>
    <t>1680х1197х160</t>
  </si>
  <si>
    <t>1 ПБ 16-12</t>
  </si>
  <si>
    <t>1580х1197х160</t>
  </si>
  <si>
    <t>1 ПБ 90-15</t>
  </si>
  <si>
    <t>8980Х1497Х160</t>
  </si>
  <si>
    <t>1 ПБ 89-15</t>
  </si>
  <si>
    <t>8880х1497х160</t>
  </si>
  <si>
    <t>1 ПБ 88-15</t>
  </si>
  <si>
    <t>8780х1497х160</t>
  </si>
  <si>
    <t>1 ПБ 87-15</t>
  </si>
  <si>
    <t>8680х1497х160</t>
  </si>
  <si>
    <t>1 ПБ 86-15</t>
  </si>
  <si>
    <t>8580х1497х160</t>
  </si>
  <si>
    <t>1 ПБ 85-15</t>
  </si>
  <si>
    <t>8480х1497х160</t>
  </si>
  <si>
    <t>1 ПБ 84-15</t>
  </si>
  <si>
    <t>8380Х1497Х160</t>
  </si>
  <si>
    <t>1 ПБ 83-15</t>
  </si>
  <si>
    <t>8280х1497х160</t>
  </si>
  <si>
    <t>1 ПБ 82-15</t>
  </si>
  <si>
    <t>8180х1497х160</t>
  </si>
  <si>
    <t>1 ПБ 81-15</t>
  </si>
  <si>
    <t>8080х1497х160</t>
  </si>
  <si>
    <t>1 ПБ 80-15</t>
  </si>
  <si>
    <t>7980х1497х160</t>
  </si>
  <si>
    <t>1 ПБ 79-15</t>
  </si>
  <si>
    <t>7880х1497х160</t>
  </si>
  <si>
    <t>1 ПБ 78-15</t>
  </si>
  <si>
    <t>7780Х1497Х160</t>
  </si>
  <si>
    <t>1 ПБ 77-15</t>
  </si>
  <si>
    <t>7680х1497х160</t>
  </si>
  <si>
    <t>1 ПБ 76-15</t>
  </si>
  <si>
    <t>7580х1497х160</t>
  </si>
  <si>
    <t>1 ПБ 75-15</t>
  </si>
  <si>
    <t>7480х1497х160</t>
  </si>
  <si>
    <t>1 ПБ 74-15</t>
  </si>
  <si>
    <t>7380х1497х160</t>
  </si>
  <si>
    <t>1 ПБ 73-15</t>
  </si>
  <si>
    <t>7280х1497х160</t>
  </si>
  <si>
    <t>1 ПБ 72-15</t>
  </si>
  <si>
    <t>7180Х1497Х160</t>
  </si>
  <si>
    <t>1 ПБ 71-15</t>
  </si>
  <si>
    <t>7080х1497х160</t>
  </si>
  <si>
    <t>1 ПБ 70-15</t>
  </si>
  <si>
    <t>6980х1497х160</t>
  </si>
  <si>
    <t>1 ПБ 69-15</t>
  </si>
  <si>
    <t>6880х1497х160</t>
  </si>
  <si>
    <t>1 ПБ 68-15</t>
  </si>
  <si>
    <t>6780х1497х160</t>
  </si>
  <si>
    <t>1 ПБ 67-15</t>
  </si>
  <si>
    <t>6680х1497х160</t>
  </si>
  <si>
    <t>1 ПБ 66-15</t>
  </si>
  <si>
    <t>6580Х1497Х160</t>
  </si>
  <si>
    <t>1 ПБ 65-15</t>
  </si>
  <si>
    <t>6480х1497х160</t>
  </si>
  <si>
    <t>1 ПБ 64-15</t>
  </si>
  <si>
    <t>6380х1497х160</t>
  </si>
  <si>
    <t>1 ПБ 63-15</t>
  </si>
  <si>
    <t>6280х1497х160</t>
  </si>
  <si>
    <t>1 ПБ 62-15</t>
  </si>
  <si>
    <t>6180х1497х160</t>
  </si>
  <si>
    <t>1 ПБ 61-15</t>
  </si>
  <si>
    <t>6080х1497х160</t>
  </si>
  <si>
    <t>1 ПБ 60-15</t>
  </si>
  <si>
    <t>5980Х1497Х160</t>
  </si>
  <si>
    <t>1 ПБ 59-15</t>
  </si>
  <si>
    <t>5880х1497х160</t>
  </si>
  <si>
    <t>1 ПБ 58-15</t>
  </si>
  <si>
    <t>5780х1497х160</t>
  </si>
  <si>
    <t>1 ПБ 57-15</t>
  </si>
  <si>
    <t>5680х1497х160</t>
  </si>
  <si>
    <t>1 ПБ 56-15</t>
  </si>
  <si>
    <t>5580х1497х160</t>
  </si>
  <si>
    <t>1 ПБ 55-15</t>
  </si>
  <si>
    <t>5480х1497х160</t>
  </si>
  <si>
    <t>1 ПБ 54-15</t>
  </si>
  <si>
    <t>5380Х1497Х160</t>
  </si>
  <si>
    <t>1 ПБ 53-15</t>
  </si>
  <si>
    <t>5280х1497х160</t>
  </si>
  <si>
    <t>1 ПБ 52-15</t>
  </si>
  <si>
    <t>5180х1497х160</t>
  </si>
  <si>
    <t>1 ПБ 51-15</t>
  </si>
  <si>
    <t>5080х1497х160</t>
  </si>
  <si>
    <t>1 ПБ 50-15</t>
  </si>
  <si>
    <t>4980х1497х160</t>
  </si>
  <si>
    <t>1 ПБ 49-15</t>
  </si>
  <si>
    <t>4880х1497х160</t>
  </si>
  <si>
    <t>1 ПБ 48-15</t>
  </si>
  <si>
    <t>4780Х1497Х160</t>
  </si>
  <si>
    <t>1 ПБ 47-15</t>
  </si>
  <si>
    <t>4680х1497х160</t>
  </si>
  <si>
    <t>1 ПБ 46-15</t>
  </si>
  <si>
    <t>4580х1497х160</t>
  </si>
  <si>
    <t>1 ПБ 45-15</t>
  </si>
  <si>
    <t>4480х1497х160</t>
  </si>
  <si>
    <t>1 ПБ 44-15</t>
  </si>
  <si>
    <t>4380х1497х160</t>
  </si>
  <si>
    <t>1 ПБ 43-15</t>
  </si>
  <si>
    <t>4280х1497х160</t>
  </si>
  <si>
    <t>1 ПБ 42-15</t>
  </si>
  <si>
    <t>4180Х1497Х160</t>
  </si>
  <si>
    <t>1 ПБ 41-15</t>
  </si>
  <si>
    <t>4080х1497х160</t>
  </si>
  <si>
    <t>1 ПБ 40-15</t>
  </si>
  <si>
    <t>3980х1497х160</t>
  </si>
  <si>
    <t>1 ПБ 39-15</t>
  </si>
  <si>
    <t>3880х1497х160</t>
  </si>
  <si>
    <t>1 ПБ 38-15</t>
  </si>
  <si>
    <t>3780х1497х160</t>
  </si>
  <si>
    <t>1 ПБ 37-15</t>
  </si>
  <si>
    <t>3680х1497х160</t>
  </si>
  <si>
    <t>1 ПБ 36-15</t>
  </si>
  <si>
    <t>3580Х1497Х160</t>
  </si>
  <si>
    <t>1 ПБ 35-15</t>
  </si>
  <si>
    <t>3480х1497х160</t>
  </si>
  <si>
    <t>1 ПБ 34-15</t>
  </si>
  <si>
    <t>3380х1497х160</t>
  </si>
  <si>
    <t>1 ПБ 33-15</t>
  </si>
  <si>
    <t>3280х1497х160</t>
  </si>
  <si>
    <t>1 ПБ 32-15</t>
  </si>
  <si>
    <t>3180х1497х160</t>
  </si>
  <si>
    <t>1 ПБ 31-15</t>
  </si>
  <si>
    <t>3080х1497х160</t>
  </si>
  <si>
    <t>1 ПБ 30-15</t>
  </si>
  <si>
    <t>2980Х1497Х160</t>
  </si>
  <si>
    <t>1 ПБ 29-15</t>
  </si>
  <si>
    <t>2880х1497х160</t>
  </si>
  <si>
    <t>1 ПБ 28-15</t>
  </si>
  <si>
    <t>2780х1497х160</t>
  </si>
  <si>
    <t>1 ПБ 27-15</t>
  </si>
  <si>
    <t>2680х1497х160</t>
  </si>
  <si>
    <t>1 ПБ 26-15</t>
  </si>
  <si>
    <t>2580х1497х160</t>
  </si>
  <si>
    <t>1 ПБ 25-15</t>
  </si>
  <si>
    <t>2480х1497х160</t>
  </si>
  <si>
    <t>1 ПБ 24-15</t>
  </si>
  <si>
    <t>2380Х1497Х160</t>
  </si>
  <si>
    <t>1 ПБ 23-15</t>
  </si>
  <si>
    <t>2280х1497х160</t>
  </si>
  <si>
    <t>1 ПБ 22-15</t>
  </si>
  <si>
    <t>2180х1497х160</t>
  </si>
  <si>
    <t>1 ПБ 21-15</t>
  </si>
  <si>
    <t>2080х1497х160</t>
  </si>
  <si>
    <t>1 ПБ 20-15</t>
  </si>
  <si>
    <t>1980х1497х160</t>
  </si>
  <si>
    <t>1 ПБ 19-15</t>
  </si>
  <si>
    <t>1880х1497х160</t>
  </si>
  <si>
    <t>1 ПБ 18-15</t>
  </si>
  <si>
    <t>1780х1497х160</t>
  </si>
  <si>
    <t>1 ПБ 17-15</t>
  </si>
  <si>
    <t>1680х1497х160</t>
  </si>
  <si>
    <t>1 ПБ 16-15</t>
  </si>
  <si>
    <t>1580х1497х160</t>
  </si>
  <si>
    <t>Серия  129/15-1     H=265 мм</t>
  </si>
  <si>
    <t>2 ПБ 120-12</t>
  </si>
  <si>
    <t>11980х1197х265</t>
  </si>
  <si>
    <t>2 ПБ 119-12</t>
  </si>
  <si>
    <t>11880х1197х265</t>
  </si>
  <si>
    <t>2 ПБ 118-12</t>
  </si>
  <si>
    <t>11780х1197х265</t>
  </si>
  <si>
    <t>2 ПБ 117-12</t>
  </si>
  <si>
    <t>11680х1197х265</t>
  </si>
  <si>
    <t>2 ПБ 116-12</t>
  </si>
  <si>
    <t>11580х1197х265</t>
  </si>
  <si>
    <t>2 ПБ 115-12</t>
  </si>
  <si>
    <t>11480х1197х265</t>
  </si>
  <si>
    <t>2 ПБ 114-12</t>
  </si>
  <si>
    <t>11380х1197х265</t>
  </si>
  <si>
    <t>2 ПБ 113-12</t>
  </si>
  <si>
    <t>11280х1197х265</t>
  </si>
  <si>
    <t>2 ПБ 112-12</t>
  </si>
  <si>
    <t>11180х1197х265</t>
  </si>
  <si>
    <t>2 ПБ 111-12</t>
  </si>
  <si>
    <t>11080х1197х265</t>
  </si>
  <si>
    <t>2 ПБ 110-12</t>
  </si>
  <si>
    <t>10980х1197х265</t>
  </si>
  <si>
    <t>2 ПБ 109-12</t>
  </si>
  <si>
    <t>10880х1197х265</t>
  </si>
  <si>
    <t>2 ПБ 108-12</t>
  </si>
  <si>
    <t>10780х1197х265</t>
  </si>
  <si>
    <t>2 ПБ 107-12</t>
  </si>
  <si>
    <t>10680х1197х265</t>
  </si>
  <si>
    <t>2 ПБ 106-12</t>
  </si>
  <si>
    <t>10580х1197х265</t>
  </si>
  <si>
    <t>2 ПБ 105-12</t>
  </si>
  <si>
    <t>10480х1197х265</t>
  </si>
  <si>
    <t>2 ПБ 104-12</t>
  </si>
  <si>
    <t>10380х1197х265</t>
  </si>
  <si>
    <t>2 ПБ 103-12</t>
  </si>
  <si>
    <t>10280х1197х265</t>
  </si>
  <si>
    <t>2 ПБ 102-12</t>
  </si>
  <si>
    <t>10180Х1197Х265</t>
  </si>
  <si>
    <t>2 ПБ 101-12</t>
  </si>
  <si>
    <t>10080х1197х265</t>
  </si>
  <si>
    <t>2 ПБ 100-12</t>
  </si>
  <si>
    <t>9980х1197х265</t>
  </si>
  <si>
    <t>2 ПБ 99-12</t>
  </si>
  <si>
    <t>9880х1197х265</t>
  </si>
  <si>
    <t>2 ПБ 98-12</t>
  </si>
  <si>
    <t>9780Х1197Х265</t>
  </si>
  <si>
    <t>2 ПБ 97-12</t>
  </si>
  <si>
    <t>9680х1197х265</t>
  </si>
  <si>
    <t>2 ПБ 96-12</t>
  </si>
  <si>
    <t>9580х1197х265</t>
  </si>
  <si>
    <t>2 ПБ 95-12</t>
  </si>
  <si>
    <t>9480х1197х265</t>
  </si>
  <si>
    <t>2 ПБ 94-12</t>
  </si>
  <si>
    <t>9380х1197х265</t>
  </si>
  <si>
    <t>2 ПБ 93-12</t>
  </si>
  <si>
    <t>9280х1197х265</t>
  </si>
  <si>
    <t>2 ПБ 92-12</t>
  </si>
  <si>
    <t>9180х1197х265</t>
  </si>
  <si>
    <t>2 ПБ 91-12</t>
  </si>
  <si>
    <t>9080х1197х265</t>
  </si>
  <si>
    <t>2 ПБ 90-12</t>
  </si>
  <si>
    <t>8980Х1197Х265</t>
  </si>
  <si>
    <t>2 ПБ 89-12</t>
  </si>
  <si>
    <t>8880х1197х265</t>
  </si>
  <si>
    <t>2 ПБ 88-12</t>
  </si>
  <si>
    <t>8780х1197х265</t>
  </si>
  <si>
    <t>2 ПБ 87-12</t>
  </si>
  <si>
    <t>8680х1197х265</t>
  </si>
  <si>
    <t>2 ПБ 86-12</t>
  </si>
  <si>
    <t>8580х1197х265</t>
  </si>
  <si>
    <t>2 ПБ 85-12</t>
  </si>
  <si>
    <t>8480х1197х265</t>
  </si>
  <si>
    <t>2 ПБ 84-12</t>
  </si>
  <si>
    <t>8380Х1197Х265</t>
  </si>
  <si>
    <t>2 ПБ 83-12</t>
  </si>
  <si>
    <t>8280х1197х265</t>
  </si>
  <si>
    <t>2 ПБ 82-12</t>
  </si>
  <si>
    <t>8180х1197х265</t>
  </si>
  <si>
    <t>2 ПБ 81-12</t>
  </si>
  <si>
    <t>8080х1197х265</t>
  </si>
  <si>
    <t>2 ПБ 80-12</t>
  </si>
  <si>
    <t>7980х1197х265</t>
  </si>
  <si>
    <t>2 ПБ 79-12</t>
  </si>
  <si>
    <t>7880х1197х265</t>
  </si>
  <si>
    <t>2 ПБ 78-12</t>
  </si>
  <si>
    <t>7780Х1197Х265</t>
  </si>
  <si>
    <t>2 ПБ 77-12</t>
  </si>
  <si>
    <t>7680х1197х265</t>
  </si>
  <si>
    <t>2 ПБ 76-12</t>
  </si>
  <si>
    <t>7580х1197х265</t>
  </si>
  <si>
    <t>2 ПБ 75-12</t>
  </si>
  <si>
    <t>7480х1197х265</t>
  </si>
  <si>
    <t>2 ПБ 74-12</t>
  </si>
  <si>
    <t>7380х1197х265</t>
  </si>
  <si>
    <t>2 ПБ 73-12</t>
  </si>
  <si>
    <t>7280х1197х265</t>
  </si>
  <si>
    <t>2 ПБ 72-12</t>
  </si>
  <si>
    <t>7180Х1197Х265</t>
  </si>
  <si>
    <t>2 ПБ 71-12</t>
  </si>
  <si>
    <t>7080х1197х265</t>
  </si>
  <si>
    <t>2 ПБ 70-12</t>
  </si>
  <si>
    <t>6980х1197х265</t>
  </si>
  <si>
    <t>2 ПБ 69-12</t>
  </si>
  <si>
    <t>6880х1197х265</t>
  </si>
  <si>
    <t>2 ПБ 68-12</t>
  </si>
  <si>
    <t>6780х1197х265</t>
  </si>
  <si>
    <t>2 ПБ 67-12</t>
  </si>
  <si>
    <t>6680х1197х265</t>
  </si>
  <si>
    <t>2 ПБ 66-12</t>
  </si>
  <si>
    <t>6580Х1997Х265</t>
  </si>
  <si>
    <t>2 ПБ 65-12</t>
  </si>
  <si>
    <t>6480х1197х265</t>
  </si>
  <si>
    <t>2 ПБ 64-12</t>
  </si>
  <si>
    <t>6380х1197х265</t>
  </si>
  <si>
    <t>2 ПБ 63-12</t>
  </si>
  <si>
    <t>6280х1197х265</t>
  </si>
  <si>
    <t>2 ПБ 62-12</t>
  </si>
  <si>
    <t>6180х1197х265</t>
  </si>
  <si>
    <t>2 ПБ 61-12</t>
  </si>
  <si>
    <t>6080х1197х265</t>
  </si>
  <si>
    <t>2 ПБ 60-12</t>
  </si>
  <si>
    <t>5980Х1997Х265</t>
  </si>
  <si>
    <t>2 ПБ 59-12</t>
  </si>
  <si>
    <t>5880х1197х265</t>
  </si>
  <si>
    <t>2 ПБ 58-12</t>
  </si>
  <si>
    <t>5780х1197х265</t>
  </si>
  <si>
    <t>2 ПБ 57-12</t>
  </si>
  <si>
    <t>5680х1197х265</t>
  </si>
  <si>
    <t>2 ПБ 56-12</t>
  </si>
  <si>
    <t>5580х1197х265</t>
  </si>
  <si>
    <t>2 ПБ 55-12</t>
  </si>
  <si>
    <t>5480х1197х265</t>
  </si>
  <si>
    <t>2 ПБ 54-12</t>
  </si>
  <si>
    <t>5380Х1197Х265</t>
  </si>
  <si>
    <t>2 ПБ 53-12</t>
  </si>
  <si>
    <t>5280х1197х265</t>
  </si>
  <si>
    <t>2 ПБ 52-12</t>
  </si>
  <si>
    <t>5180х1197х265</t>
  </si>
  <si>
    <t>2 ПБ 51-12</t>
  </si>
  <si>
    <t>5080х1197х265</t>
  </si>
  <si>
    <t>2 ПБ 50-12</t>
  </si>
  <si>
    <t>4980х1197х265</t>
  </si>
  <si>
    <t>2 ПБ 49-12</t>
  </si>
  <si>
    <t>4880х1197х265</t>
  </si>
  <si>
    <t>2 ПБ 48-12</t>
  </si>
  <si>
    <t>4780Х1197Х265</t>
  </si>
  <si>
    <t>2 ПБ 47-12</t>
  </si>
  <si>
    <t>4680х1197х265</t>
  </si>
  <si>
    <t>2 ПБ 46-12</t>
  </si>
  <si>
    <t>4580х1197х265</t>
  </si>
  <si>
    <t>2 ПБ 45-12</t>
  </si>
  <si>
    <t>4480х1197х265</t>
  </si>
  <si>
    <t>2 ПБ 44-12</t>
  </si>
  <si>
    <t>4380х1197х265</t>
  </si>
  <si>
    <t>2 ПБ 43-12</t>
  </si>
  <si>
    <t>4280х1197х265</t>
  </si>
  <si>
    <t>2 ПБ 42-12</t>
  </si>
  <si>
    <t>4180Х1197Х265</t>
  </si>
  <si>
    <t>2 ПБ 41-12</t>
  </si>
  <si>
    <t>4080х1197х265</t>
  </si>
  <si>
    <t>2 ПБ 40-12</t>
  </si>
  <si>
    <t>3980х1197х265</t>
  </si>
  <si>
    <t>2 ПБ 39-12</t>
  </si>
  <si>
    <t>3880х1197х265</t>
  </si>
  <si>
    <t>2 ПБ 38-12</t>
  </si>
  <si>
    <t>3780х1197х265</t>
  </si>
  <si>
    <t>2 ПБ 37-12</t>
  </si>
  <si>
    <t>3680х1197х265</t>
  </si>
  <si>
    <t>2 ПБ 36-12</t>
  </si>
  <si>
    <t>3580Х1197Х265</t>
  </si>
  <si>
    <t>2 ПБ 35-12</t>
  </si>
  <si>
    <t>3480х1197х265</t>
  </si>
  <si>
    <t>2 ПБ 34-12</t>
  </si>
  <si>
    <t>3380х1197х265</t>
  </si>
  <si>
    <t>2 ПБ 33-12</t>
  </si>
  <si>
    <t>3280х1197х265</t>
  </si>
  <si>
    <t>2 ПБ 32-12</t>
  </si>
  <si>
    <t>3180х1197х265</t>
  </si>
  <si>
    <t>2 ПБ 31-12</t>
  </si>
  <si>
    <t>3080х1197х265</t>
  </si>
  <si>
    <t>2 ПБ 30-12</t>
  </si>
  <si>
    <t>2980Х1197Х265</t>
  </si>
  <si>
    <t>2 ПБ 29-12</t>
  </si>
  <si>
    <t>2880х1197х265</t>
  </si>
  <si>
    <t>2 ПБ 28-12</t>
  </si>
  <si>
    <t>2780х1197х265</t>
  </si>
  <si>
    <t>2 ПБ 27-12</t>
  </si>
  <si>
    <t>2680х1197х265</t>
  </si>
  <si>
    <t>2 ПБ 26-12</t>
  </si>
  <si>
    <t>2580х1197х265</t>
  </si>
  <si>
    <t>2 ПБ 25-12</t>
  </si>
  <si>
    <t>2480х1197х265</t>
  </si>
  <si>
    <t>2 ПБ 24-12</t>
  </si>
  <si>
    <t>2380Х1197Х265</t>
  </si>
  <si>
    <t>2 ПБ 23-12</t>
  </si>
  <si>
    <t>2280х1197х265</t>
  </si>
  <si>
    <t>2 ПБ 22-12</t>
  </si>
  <si>
    <t>2180х1197х265</t>
  </si>
  <si>
    <t>2 ПБ 21-12</t>
  </si>
  <si>
    <t>2080х1197х265</t>
  </si>
  <si>
    <t>2 ПБ 20-12</t>
  </si>
  <si>
    <t>1980х1197х265</t>
  </si>
  <si>
    <t>2 ПБ 19-12</t>
  </si>
  <si>
    <t>1880х1197х265</t>
  </si>
  <si>
    <t>2 ПБ 18-12</t>
  </si>
  <si>
    <t>1780х1197х265</t>
  </si>
  <si>
    <t>2 ПБ 17-12</t>
  </si>
  <si>
    <t>1680х1197х265</t>
  </si>
  <si>
    <t>2 ПБ 16-12</t>
  </si>
  <si>
    <t>1580х1197х265</t>
  </si>
  <si>
    <t>Серия  129/15-2     H=265 мм</t>
  </si>
  <si>
    <t>2 ПБ 120-15</t>
  </si>
  <si>
    <t>11980х1495х265</t>
  </si>
  <si>
    <t>2 ПБ 119-15</t>
  </si>
  <si>
    <t>11880х1495х265</t>
  </si>
  <si>
    <t>2 ПБ 118-15</t>
  </si>
  <si>
    <t>11780х1495х265</t>
  </si>
  <si>
    <t>2 ПБ 117-15</t>
  </si>
  <si>
    <t>11680х1495х265</t>
  </si>
  <si>
    <t>2 ПБ 116-15</t>
  </si>
  <si>
    <t>11580х1495х265</t>
  </si>
  <si>
    <t>2 ПБ 115-15</t>
  </si>
  <si>
    <t>11480х1495х265</t>
  </si>
  <si>
    <t>2 ПБ 114-15</t>
  </si>
  <si>
    <t>11380х1495х265</t>
  </si>
  <si>
    <t>2 ПБ 113-15</t>
  </si>
  <si>
    <t>11280х1495х265</t>
  </si>
  <si>
    <t>2 ПБ 112-15</t>
  </si>
  <si>
    <t>11180х1495х265</t>
  </si>
  <si>
    <t>2 ПБ 111-15</t>
  </si>
  <si>
    <t>11080х1495х265</t>
  </si>
  <si>
    <t>2 ПБ 110-15</t>
  </si>
  <si>
    <t>10980х1495х265</t>
  </si>
  <si>
    <t>2 ПБ 109-15</t>
  </si>
  <si>
    <t>10880х1495х265</t>
  </si>
  <si>
    <t>2 ПБ 108-15</t>
  </si>
  <si>
    <t>10780х1495х265</t>
  </si>
  <si>
    <t>2 ПБ 107-15</t>
  </si>
  <si>
    <t>10680х1495х265</t>
  </si>
  <si>
    <t>2 ПБ 106-15</t>
  </si>
  <si>
    <t>10580х1495х265</t>
  </si>
  <si>
    <t>2 ПБ 105-15</t>
  </si>
  <si>
    <t>10480х1495х265</t>
  </si>
  <si>
    <t>2 ПБ 104-15</t>
  </si>
  <si>
    <t>10380х1495х265</t>
  </si>
  <si>
    <t>2 ПБ 103-15</t>
  </si>
  <si>
    <t>10280х1495х265</t>
  </si>
  <si>
    <t>2 ПБ 102-15</t>
  </si>
  <si>
    <t>10180Х1495Х265</t>
  </si>
  <si>
    <t>2 ПБ 101-15</t>
  </si>
  <si>
    <t>10080х1495х265</t>
  </si>
  <si>
    <t>2 ПБ 100-15</t>
  </si>
  <si>
    <t>9980х1495х265</t>
  </si>
  <si>
    <t>2 ПБ 99-15</t>
  </si>
  <si>
    <t>9880х1495х265</t>
  </si>
  <si>
    <t>2 ПБ 98-15</t>
  </si>
  <si>
    <t>9780Х1495Х265</t>
  </si>
  <si>
    <t>2 ПБ 97-15</t>
  </si>
  <si>
    <t>9680х1495х265</t>
  </si>
  <si>
    <t>2 ПБ 96-15</t>
  </si>
  <si>
    <t>9580х1495х265</t>
  </si>
  <si>
    <t>2 ПБ 95-15</t>
  </si>
  <si>
    <t>9480х1495х265</t>
  </si>
  <si>
    <t>2 ПБ 94-15</t>
  </si>
  <si>
    <t>9380х1495х265</t>
  </si>
  <si>
    <t>2 ПБ 93-15</t>
  </si>
  <si>
    <t>9280х1495х265</t>
  </si>
  <si>
    <t>2 ПБ 92-15</t>
  </si>
  <si>
    <t>9180х1495х265</t>
  </si>
  <si>
    <t>2 ПБ 91-15</t>
  </si>
  <si>
    <t>9080х1495х265</t>
  </si>
  <si>
    <t>2 ПБ 90-15</t>
  </si>
  <si>
    <t>8980Х1495Х265</t>
  </si>
  <si>
    <t>2 ПБ 89-15</t>
  </si>
  <si>
    <t>8880х1495х265</t>
  </si>
  <si>
    <t>2 ПБ 88-15</t>
  </si>
  <si>
    <t>8780х1495х265</t>
  </si>
  <si>
    <t>2 ПБ 87-15</t>
  </si>
  <si>
    <t>8680х1495х265</t>
  </si>
  <si>
    <t>2 ПБ 86-15</t>
  </si>
  <si>
    <t>8580х1495х265</t>
  </si>
  <si>
    <t>2 ПБ 85-15</t>
  </si>
  <si>
    <t>8480х1495х265</t>
  </si>
  <si>
    <t>2 ПБ 84-15</t>
  </si>
  <si>
    <t>8380Х1495Х265</t>
  </si>
  <si>
    <t>2 ПБ 83-15</t>
  </si>
  <si>
    <t>8280х1495х265</t>
  </si>
  <si>
    <t>2 ПБ 82-15</t>
  </si>
  <si>
    <t>8180х1495х265</t>
  </si>
  <si>
    <t>2 ПБ 81-15</t>
  </si>
  <si>
    <t>8080х1495х265</t>
  </si>
  <si>
    <t>2 ПБ 80-15</t>
  </si>
  <si>
    <t>7980х1495х265</t>
  </si>
  <si>
    <t>2 ПБ 79-15</t>
  </si>
  <si>
    <t>7880х1495х265</t>
  </si>
  <si>
    <t>2 ПБ 78-15</t>
  </si>
  <si>
    <t>7780Х1495Х265</t>
  </si>
  <si>
    <t>2 ПБ 77-15</t>
  </si>
  <si>
    <t>7680х1495х265</t>
  </si>
  <si>
    <t>2 ПБ 76-15</t>
  </si>
  <si>
    <t>7580х1495х265</t>
  </si>
  <si>
    <t>2 ПБ 75-15</t>
  </si>
  <si>
    <t>7480х1495х265</t>
  </si>
  <si>
    <t>2 ПБ 74-15</t>
  </si>
  <si>
    <t>7380х1495х265</t>
  </si>
  <si>
    <t>2 ПБ 73-15</t>
  </si>
  <si>
    <t>7280х1495х265</t>
  </si>
  <si>
    <t>2 ПБ 72-15</t>
  </si>
  <si>
    <t>7180Х1495Х265</t>
  </si>
  <si>
    <t>2 ПБ 71-15</t>
  </si>
  <si>
    <t>7080х1495х265</t>
  </si>
  <si>
    <t>2 ПБ 70-15</t>
  </si>
  <si>
    <t>6980х1495х265</t>
  </si>
  <si>
    <t>2 ПБ 69-15</t>
  </si>
  <si>
    <t>6880х1495х265</t>
  </si>
  <si>
    <t>2 ПБ 68-15</t>
  </si>
  <si>
    <t>6780х1495х265</t>
  </si>
  <si>
    <t>2 ПБ 67-15</t>
  </si>
  <si>
    <t>6680х1495х265</t>
  </si>
  <si>
    <t>2 ПБ 66-15</t>
  </si>
  <si>
    <t>6580Х1495Х265</t>
  </si>
  <si>
    <t>2 ПБ 65-15</t>
  </si>
  <si>
    <t>6480х1495х265</t>
  </si>
  <si>
    <t>2 ПБ 64-15</t>
  </si>
  <si>
    <t>6380х1495х265</t>
  </si>
  <si>
    <t>2 ПБ 63-15</t>
  </si>
  <si>
    <t>6280х1495х265</t>
  </si>
  <si>
    <t>2 ПБ 62-15</t>
  </si>
  <si>
    <t>6180х1495х265</t>
  </si>
  <si>
    <t>2 ПБ 61-15</t>
  </si>
  <si>
    <t>6080х1495х265</t>
  </si>
  <si>
    <t>2 ПБ 60-15</t>
  </si>
  <si>
    <t>5980Х1495Х265</t>
  </si>
  <si>
    <t>2 ПБ 59-15</t>
  </si>
  <si>
    <t>5880х1495х265</t>
  </si>
  <si>
    <t>2 ПБ 58-15</t>
  </si>
  <si>
    <t>5780х1495х265</t>
  </si>
  <si>
    <t>2 ПБ 57-15</t>
  </si>
  <si>
    <t>5680х1495х265</t>
  </si>
  <si>
    <t>2 ПБ 56-15</t>
  </si>
  <si>
    <t>5580х1495х265</t>
  </si>
  <si>
    <t>2 ПБ 55-15</t>
  </si>
  <si>
    <t>5480х1495х265</t>
  </si>
  <si>
    <t>2 ПБ 54-15</t>
  </si>
  <si>
    <t>5380Х1495Х265</t>
  </si>
  <si>
    <t>2 ПБ 53-15</t>
  </si>
  <si>
    <t>5280х1495х265</t>
  </si>
  <si>
    <t>2 ПБ 52-15</t>
  </si>
  <si>
    <t>5180х1495х265</t>
  </si>
  <si>
    <t>2 ПБ 51-15</t>
  </si>
  <si>
    <t>5080х1495х265</t>
  </si>
  <si>
    <t>2 ПБ 50-15</t>
  </si>
  <si>
    <t>4980х1495х265</t>
  </si>
  <si>
    <t>2 ПБ 49-15</t>
  </si>
  <si>
    <t>4880х1495х265</t>
  </si>
  <si>
    <t>2 ПБ 48-15</t>
  </si>
  <si>
    <t>4780Х1495Х265</t>
  </si>
  <si>
    <t>2 ПБ 47-15</t>
  </si>
  <si>
    <t>4680х1495х265</t>
  </si>
  <si>
    <t>2 ПБ 46-15</t>
  </si>
  <si>
    <t>4580х1495х265</t>
  </si>
  <si>
    <t>2 ПБ 45-15</t>
  </si>
  <si>
    <t>4480х1495х265</t>
  </si>
  <si>
    <t>2 ПБ 44-15</t>
  </si>
  <si>
    <t>4380х1495х265</t>
  </si>
  <si>
    <t>2 ПБ 43-15</t>
  </si>
  <si>
    <t>4280х1495х265</t>
  </si>
  <si>
    <t>2 ПБ 42-15</t>
  </si>
  <si>
    <t>4180Х1495Х265</t>
  </si>
  <si>
    <t>2 ПБ 41-15</t>
  </si>
  <si>
    <t>4080х1495х265</t>
  </si>
  <si>
    <t>2 ПБ 40-15</t>
  </si>
  <si>
    <t>3980х1495х265</t>
  </si>
  <si>
    <t>2 ПБ 39-15</t>
  </si>
  <si>
    <t>3880х1495х265</t>
  </si>
  <si>
    <t>2 ПБ 38-15</t>
  </si>
  <si>
    <t>3780х1495х265</t>
  </si>
  <si>
    <t>2 ПБ 37-15</t>
  </si>
  <si>
    <t>3680х1495х265</t>
  </si>
  <si>
    <t>2 ПБ 36-15</t>
  </si>
  <si>
    <t>3580Х1495Х265</t>
  </si>
  <si>
    <t>2 ПБ 35-15</t>
  </si>
  <si>
    <t>3480х1495х265</t>
  </si>
  <si>
    <t>2 ПБ 34-15</t>
  </si>
  <si>
    <t>3380х1495х265</t>
  </si>
  <si>
    <t>2 ПБ 33-15</t>
  </si>
  <si>
    <t>3280х1495х265</t>
  </si>
  <si>
    <t>2 ПБ 32-15</t>
  </si>
  <si>
    <t>3180х1495х265</t>
  </si>
  <si>
    <t>2 ПБ 31-15</t>
  </si>
  <si>
    <t>3080х1495х265</t>
  </si>
  <si>
    <t>2 ПБ 30-15</t>
  </si>
  <si>
    <t>2980Х1495Х265</t>
  </si>
  <si>
    <t>2 ПБ 29-15</t>
  </si>
  <si>
    <t>2880х1495х265</t>
  </si>
  <si>
    <t>2 ПБ 28-15</t>
  </si>
  <si>
    <t>2780х1495х265</t>
  </si>
  <si>
    <t>2 ПБ 27-15</t>
  </si>
  <si>
    <t>2680х1495х265</t>
  </si>
  <si>
    <t>2 ПБ 26-15</t>
  </si>
  <si>
    <t>2580х1495х265</t>
  </si>
  <si>
    <t>2 ПБ 25-15</t>
  </si>
  <si>
    <t>2480х1495х265</t>
  </si>
  <si>
    <t>2 ПБ 24-15</t>
  </si>
  <si>
    <t>2380Х1495Х265</t>
  </si>
  <si>
    <t>2 ПБ 23-15</t>
  </si>
  <si>
    <t>2280х1495х265</t>
  </si>
  <si>
    <t>2 ПБ 22-15</t>
  </si>
  <si>
    <t>2180х1495х265</t>
  </si>
  <si>
    <t>2 ПБ 21-15</t>
  </si>
  <si>
    <t>2080х1495х265</t>
  </si>
  <si>
    <t>2 ПБ 20-15</t>
  </si>
  <si>
    <t>1980х1495х265</t>
  </si>
  <si>
    <t>2 ПБ 19-15</t>
  </si>
  <si>
    <t>1880х1495х265</t>
  </si>
  <si>
    <t>2 ПБ 18-15</t>
  </si>
  <si>
    <t>1780х1495х265</t>
  </si>
  <si>
    <t>2 ПБ 17-15</t>
  </si>
  <si>
    <t>1680х1495х265</t>
  </si>
  <si>
    <t>2 ПБ 16-15</t>
  </si>
  <si>
    <t>1580х1495х265</t>
  </si>
  <si>
    <t>1ПБ - плиты перекрытий ж/б многопустотные безопалубочного формования</t>
  </si>
  <si>
    <t>390028, Рязань</t>
  </si>
  <si>
    <t xml:space="preserve">www.dsk-kolovrat.ru </t>
  </si>
  <si>
    <t>ул.Прижелезнодорожная, 28 Б</t>
  </si>
  <si>
    <t>Серия  123/15-1     H=160 мм (ширина 1197 мм.)</t>
  </si>
  <si>
    <t>Серия  123/15-2     H=160 мм (ширина 1495 мм.)</t>
  </si>
  <si>
    <t>По вашему требованию изготовим плиты перекрытий с нагрузкой 3,4,5,6,8,10,12,16 повышенной морозо- и влагостойкостью, косыми срезами торцов, трапециевидные, монолитными участками, закладными изделиями.</t>
  </si>
  <si>
    <t>ПБ  - плиты перекрытий ж/б многопустотные безопалубочного формования</t>
  </si>
  <si>
    <t>По вашему требованию изготовим плиты перекрытий с нагрузкой 3, 4,5, 6, 8, 10, 12, 16 повышенной морозо- и влагостойкостью, косыми срезами торцов, трапециевидные, монолитными участками, закладными изделиями.</t>
  </si>
  <si>
    <t>ул. Прижелезнодорожная, 28 Б</t>
  </si>
  <si>
    <t>2 ПБ  - плиты перекрытий ж/б многопустотные безопалубочного формования</t>
  </si>
  <si>
    <t>С 30.30</t>
  </si>
  <si>
    <t>C 40.30</t>
  </si>
  <si>
    <t>C 60.30-ВСв.1</t>
  </si>
  <si>
    <t>C 50.30</t>
  </si>
  <si>
    <t>C 70.30-ВСв.1</t>
  </si>
  <si>
    <t>C 60.30</t>
  </si>
  <si>
    <t>C 80.30-ВСв.1</t>
  </si>
  <si>
    <t>C 70.30</t>
  </si>
  <si>
    <t>C 90.30-ВСв.2</t>
  </si>
  <si>
    <t>C 80.30</t>
  </si>
  <si>
    <t>C 100.30-ВСв.2</t>
  </si>
  <si>
    <t>C 90.30</t>
  </si>
  <si>
    <t>C 110.30-ВСв.3</t>
  </si>
  <si>
    <t>C 100.30</t>
  </si>
  <si>
    <t>C 120.30-ВСв.3</t>
  </si>
  <si>
    <t>C 110.30</t>
  </si>
  <si>
    <t>C 80.30-НСв.1</t>
  </si>
  <si>
    <t>C 120.30</t>
  </si>
  <si>
    <t>C 120.30-НСв.3</t>
  </si>
  <si>
    <t>C 40.35</t>
  </si>
  <si>
    <t>C 50.35</t>
  </si>
  <si>
    <t>C 70.35-ВСв.2</t>
  </si>
  <si>
    <t>C 60.35</t>
  </si>
  <si>
    <t>C 80.35-ВСв.2</t>
  </si>
  <si>
    <t>C 70.35</t>
  </si>
  <si>
    <t>C 90.35-ВСв.2</t>
  </si>
  <si>
    <t>C 80.35</t>
  </si>
  <si>
    <t>C 100.35-ВСв.2</t>
  </si>
  <si>
    <t>C 90.35</t>
  </si>
  <si>
    <t>C 110.35-ВСв.2</t>
  </si>
  <si>
    <t>C 100.35</t>
  </si>
  <si>
    <t>C 120.35-ВСв.3</t>
  </si>
  <si>
    <t>C 110.35</t>
  </si>
  <si>
    <t>C 130.35-ВСв.3</t>
  </si>
  <si>
    <t>C 120.35</t>
  </si>
  <si>
    <t>C 140.35-ВСв.4</t>
  </si>
  <si>
    <t>C 130.35</t>
  </si>
  <si>
    <t>C 80.35-НСв.2</t>
  </si>
  <si>
    <t>C 140.35</t>
  </si>
  <si>
    <t>C 120.35-НСв.3</t>
  </si>
  <si>
    <t>C 150.35</t>
  </si>
  <si>
    <t>C 140.35-НСв.4</t>
  </si>
  <si>
    <t>C 160.35</t>
  </si>
  <si>
    <t>C 40.40</t>
  </si>
  <si>
    <t>C 50.40</t>
  </si>
  <si>
    <t>C 70.40-ВСв.2</t>
  </si>
  <si>
    <t>C 60.40</t>
  </si>
  <si>
    <t>C 80.40-ВСв.2</t>
  </si>
  <si>
    <t>C 70.40</t>
  </si>
  <si>
    <t>C 90.40-ВСв.3</t>
  </si>
  <si>
    <t>C 80.40</t>
  </si>
  <si>
    <t>C 100.40-ВСв.3</t>
  </si>
  <si>
    <t>C 90.40</t>
  </si>
  <si>
    <t>C 110.40-ВСв.4</t>
  </si>
  <si>
    <t>C 100.40</t>
  </si>
  <si>
    <t>C 120.40-ВСв.4</t>
  </si>
  <si>
    <t>C 110.40</t>
  </si>
  <si>
    <t>C 130.40-ВСв.4</t>
  </si>
  <si>
    <t>C 120.40</t>
  </si>
  <si>
    <t>C 140.40-ВСв.5</t>
  </si>
  <si>
    <t>C 130.40</t>
  </si>
  <si>
    <t>C 80.40-НСв.2</t>
  </si>
  <si>
    <t>C 140.40</t>
  </si>
  <si>
    <t>C 120.40-НСв.4</t>
  </si>
  <si>
    <t>C 150.40</t>
  </si>
  <si>
    <t>C 140.40-НСв.5</t>
  </si>
  <si>
    <t>C 160.40</t>
  </si>
  <si>
    <r>
      <rPr>
        <b/>
        <sz val="10"/>
        <rFont val="Calibri"/>
        <family val="2"/>
        <charset val="204"/>
        <scheme val="minor"/>
      </rPr>
      <t>Т-1</t>
    </r>
  </si>
  <si>
    <r>
      <rPr>
        <b/>
        <sz val="10"/>
        <rFont val="Calibri"/>
        <family val="2"/>
        <charset val="204"/>
        <scheme val="minor"/>
      </rPr>
      <t>Т-2</t>
    </r>
  </si>
  <si>
    <r>
      <rPr>
        <b/>
        <sz val="10"/>
        <rFont val="Calibri"/>
        <family val="2"/>
        <charset val="204"/>
        <scheme val="minor"/>
      </rPr>
      <t>Т-3</t>
    </r>
  </si>
  <si>
    <r>
      <rPr>
        <b/>
        <sz val="10"/>
        <rFont val="Calibri"/>
        <family val="2"/>
        <charset val="204"/>
        <scheme val="minor"/>
      </rPr>
      <t>Т-4</t>
    </r>
  </si>
  <si>
    <r>
      <rPr>
        <b/>
        <sz val="10"/>
        <rFont val="Calibri"/>
        <family val="2"/>
        <charset val="204"/>
        <scheme val="minor"/>
      </rPr>
      <t>Т-5</t>
    </r>
  </si>
  <si>
    <t>Т-6</t>
  </si>
  <si>
    <r>
      <rPr>
        <b/>
        <sz val="10"/>
        <rFont val="Calibri"/>
        <family val="2"/>
        <charset val="204"/>
        <scheme val="minor"/>
      </rPr>
      <t>Т-7</t>
    </r>
  </si>
  <si>
    <t>Т-8</t>
  </si>
  <si>
    <t>С 8-40</t>
  </si>
  <si>
    <t>С 9-40</t>
  </si>
  <si>
    <t>С10-40</t>
  </si>
  <si>
    <t>С11-40</t>
  </si>
  <si>
    <t>С12-40</t>
  </si>
  <si>
    <t>С-30х30 (26)-16</t>
  </si>
  <si>
    <t>16000x300x300</t>
  </si>
  <si>
    <t>С-30х30 (22)-15</t>
  </si>
  <si>
    <t>15000x300x300</t>
  </si>
  <si>
    <t>С-30х30 (22)-14</t>
  </si>
  <si>
    <t>14000x300x300</t>
  </si>
  <si>
    <t>С-30х30 (22)-13</t>
  </si>
  <si>
    <t>13000x300x300</t>
  </si>
  <si>
    <t>С-30х30 (16)-12</t>
  </si>
  <si>
    <t>12000x300x300</t>
  </si>
  <si>
    <t>С-30х30 (16)-11</t>
  </si>
  <si>
    <t>11000x300x300</t>
  </si>
  <si>
    <t>С-30х30 (14)-10</t>
  </si>
  <si>
    <t>10000x300x300</t>
  </si>
  <si>
    <t>С-30х30 (14)-9</t>
  </si>
  <si>
    <t>9000x300x300</t>
  </si>
  <si>
    <t>С-30х30 (10)-8</t>
  </si>
  <si>
    <t>8000x300x300</t>
  </si>
  <si>
    <t>С-30х30 (10)-7</t>
  </si>
  <si>
    <t>7000x300x300</t>
  </si>
  <si>
    <t>С-30х30 (8)-6</t>
  </si>
  <si>
    <t>6000x300x300</t>
  </si>
  <si>
    <t>Сваи железобетонные сечением 300*300, 350*350, 400*400</t>
  </si>
  <si>
    <t>Объем, м3</t>
  </si>
  <si>
    <t>Масса, тн.</t>
  </si>
  <si>
    <t>Возможно изготовление свай любого типа армирования (арматурой АI и АII) ударостойких, c приставным каркасом острия; усиленных (Вп); сульфатостойких, марки бетона: В25,В30,В35,В40 длиной до 16 м.</t>
  </si>
  <si>
    <t>Тип армирования</t>
  </si>
  <si>
    <t>Сваи безопалубочного формования сечением 300х300мм</t>
  </si>
  <si>
    <t xml:space="preserve">Цена руб. с НДС за 1шт. </t>
  </si>
  <si>
    <t>Цена руб. с НДС за 1шт., альбом рабочих чертежей ООО "КТБ НИИЖБ СК"</t>
  </si>
  <si>
    <t>1 (В25)</t>
  </si>
  <si>
    <t>2 (В30)</t>
  </si>
  <si>
    <t>3 (В35)</t>
  </si>
  <si>
    <t>Размеры, мм.</t>
  </si>
  <si>
    <t>Комплект стыковочных пластин, руб/компл.</t>
  </si>
  <si>
    <t>Сваи цельные сечением 300х300мм, серия 1.011.1-10 вып.1</t>
  </si>
  <si>
    <t>Сваи составные сечением 300х300мм, серия 1.011.1-10 вып.8</t>
  </si>
  <si>
    <t>Сваи цельные сечением 350х350мм, серия 1.011.1-10 вып.1</t>
  </si>
  <si>
    <t>Сваи составные сечением 350х350мм, серия 1.011.1-10 вып.8</t>
  </si>
  <si>
    <t>Сваи составные сечением 400х400 мм, серия 1.011.1-10 вып.8</t>
  </si>
  <si>
    <t xml:space="preserve">    Сваи мостовые  400*400 (серия 3.500.1-1.93)</t>
  </si>
  <si>
    <t xml:space="preserve">    Сваи мостовые  350*350 (серия 3.500.1-1.93)</t>
  </si>
  <si>
    <t>Наименование изделий</t>
  </si>
  <si>
    <t>Фундаментные блоки по ГОСТ 13579-78</t>
  </si>
  <si>
    <t>ФБС 24.3-6 т</t>
  </si>
  <si>
    <t>2380х300х580</t>
  </si>
  <si>
    <t>ФБС 24.4-6 т</t>
  </si>
  <si>
    <t>2380х400х580</t>
  </si>
  <si>
    <t>ФБС 24.5-6 т</t>
  </si>
  <si>
    <t>2380х500х580</t>
  </si>
  <si>
    <t>ФБС 24.6-6 т</t>
  </si>
  <si>
    <t>2380х600х580</t>
  </si>
  <si>
    <t>ФБС 12.3-6 т</t>
  </si>
  <si>
    <t>1180х300х580</t>
  </si>
  <si>
    <t>ФБС 12.4-6.т</t>
  </si>
  <si>
    <t>1180х400х580</t>
  </si>
  <si>
    <t>ФБС 12.5-6 т</t>
  </si>
  <si>
    <t>1180х500х580</t>
  </si>
  <si>
    <t>ФБС 12.6-6т</t>
  </si>
  <si>
    <t>1180х600х580</t>
  </si>
  <si>
    <t>ФБС 9.3-6 т</t>
  </si>
  <si>
    <t>880х300х580</t>
  </si>
  <si>
    <t>ФБС 9.4-6 т</t>
  </si>
  <si>
    <t>880х400х580</t>
  </si>
  <si>
    <t>ФБС 9.5-6 т</t>
  </si>
  <si>
    <t>880х500х580</t>
  </si>
  <si>
    <t>ФБС 9.6-6 т</t>
  </si>
  <si>
    <t>880х600х580</t>
  </si>
  <si>
    <t>ФБС 12.4-3 т</t>
  </si>
  <si>
    <t>1180х400х280</t>
  </si>
  <si>
    <t>ФБС 12.5-3 т</t>
  </si>
  <si>
    <t>1180х500х280</t>
  </si>
  <si>
    <t>ФБС 12.6-3 т</t>
  </si>
  <si>
    <t>1180х600х280</t>
  </si>
  <si>
    <t>ФБС 24.2-6 т</t>
  </si>
  <si>
    <t>2380х200х580</t>
  </si>
  <si>
    <t>Объём, м3</t>
  </si>
  <si>
    <t>Отпускная цена за 1 шт. , руб. в т.ч. НДС</t>
  </si>
  <si>
    <t>Вес, тн.</t>
  </si>
  <si>
    <t xml:space="preserve"> Перемычки брусковые по сер. 1.038.1-1 вып. 1</t>
  </si>
  <si>
    <t>1030х120х140</t>
  </si>
  <si>
    <t>2ПБ 10-1п</t>
  </si>
  <si>
    <t>1290х120х140</t>
  </si>
  <si>
    <t>2ПБ 13-1 п</t>
  </si>
  <si>
    <t>1550х120х140</t>
  </si>
  <si>
    <t>2ПБ 16-2 п</t>
  </si>
  <si>
    <t>1680х120х140</t>
  </si>
  <si>
    <t>2ПБ 17-2 п</t>
  </si>
  <si>
    <t>1940х120х140</t>
  </si>
  <si>
    <t>2ПБ 19-3 п</t>
  </si>
  <si>
    <t>2200х120х140</t>
  </si>
  <si>
    <t>2ПБ 22-3 п</t>
  </si>
  <si>
    <t>2460х120х140</t>
  </si>
  <si>
    <t>2ПБ 25-3 п</t>
  </si>
  <si>
    <t>2590х120х140</t>
  </si>
  <si>
    <t>2ПБ 26-4 п</t>
  </si>
  <si>
    <t>2850х120х140</t>
  </si>
  <si>
    <t>2ПБ 29-4 п</t>
  </si>
  <si>
    <t>2980х120х140</t>
  </si>
  <si>
    <t>2ПБ 30-4-п</t>
  </si>
  <si>
    <t>1290х120х220</t>
  </si>
  <si>
    <t>3ПБ 13-37 п</t>
  </si>
  <si>
    <t>1550х120х220</t>
  </si>
  <si>
    <t>3ПБ 16-37 п</t>
  </si>
  <si>
    <t>1810х120х220</t>
  </si>
  <si>
    <t>3ПБ 18-37 п</t>
  </si>
  <si>
    <t>3ПБ 18-8-п</t>
  </si>
  <si>
    <t>2070х120х220</t>
  </si>
  <si>
    <t>3ПБ 21-8 п</t>
  </si>
  <si>
    <t>2460х120х220</t>
  </si>
  <si>
    <t>3ПБ 25-8 п</t>
  </si>
  <si>
    <t>2720х120х220</t>
  </si>
  <si>
    <t>3ПБ 27-8 п</t>
  </si>
  <si>
    <t>2980х120х220</t>
  </si>
  <si>
    <t>3ПБ 30-8 п</t>
  </si>
  <si>
    <t>3370х120х220</t>
  </si>
  <si>
    <t>3ПБ 34-4 п</t>
  </si>
  <si>
    <t>3630х120х220</t>
  </si>
  <si>
    <t>3ПБ 36-4 п</t>
  </si>
  <si>
    <t>3890х120х220</t>
  </si>
  <si>
    <t>3ПБ 39-8-п</t>
  </si>
  <si>
    <t>1810х250х220</t>
  </si>
  <si>
    <t>5ПБ 18-27-п</t>
  </si>
  <si>
    <t>2070х250х220</t>
  </si>
  <si>
    <t>5ПБ 21-27-п</t>
  </si>
  <si>
    <t>2460х250х220</t>
  </si>
  <si>
    <t>5ПБ 25-27-п</t>
  </si>
  <si>
    <t>5ПБ 25-37-п</t>
  </si>
  <si>
    <t>2720х250х220</t>
  </si>
  <si>
    <t>2980х250х220</t>
  </si>
  <si>
    <t>3370х250х220</t>
  </si>
  <si>
    <t>5ПБ 34-20 п</t>
  </si>
  <si>
    <t>3630х250х220</t>
  </si>
  <si>
    <t>5ПБ 36-20 п</t>
  </si>
  <si>
    <t>8ПБ 10-1-п</t>
  </si>
  <si>
    <t>1030х120х90</t>
  </si>
  <si>
    <t>8ПБ 13-1-п</t>
  </si>
  <si>
    <t>1290х120х90</t>
  </si>
  <si>
    <t>8ПБ 16-1-п</t>
  </si>
  <si>
    <t>1550х120х90</t>
  </si>
  <si>
    <t>8ПБ 17-2-п</t>
  </si>
  <si>
    <t>1680х120х90</t>
  </si>
  <si>
    <t>8ПБ 19-3-п</t>
  </si>
  <si>
    <t>1940х120х90</t>
  </si>
  <si>
    <t>9ПБ 13-37-п</t>
  </si>
  <si>
    <t>1290х120х190</t>
  </si>
  <si>
    <t>9ПБ 16-37-п</t>
  </si>
  <si>
    <t>1550х120х190</t>
  </si>
  <si>
    <t>9ПБ 18-37-п</t>
  </si>
  <si>
    <t>1810х120х190</t>
  </si>
  <si>
    <t>9ПБ 22-3-п</t>
  </si>
  <si>
    <t>220х120х190</t>
  </si>
  <si>
    <t>9ПБ 21-8-п</t>
  </si>
  <si>
    <t>2070х120х190</t>
  </si>
  <si>
    <t>9ПБ 25-8-п</t>
  </si>
  <si>
    <t>2460х120х190</t>
  </si>
  <si>
    <t>9ПБ 27-8-п</t>
  </si>
  <si>
    <t>2720х120х190</t>
  </si>
  <si>
    <t>10ПБ 21-27-п</t>
  </si>
  <si>
    <t>2070х250х190</t>
  </si>
  <si>
    <t>10ПБ 25-37-п</t>
  </si>
  <si>
    <t>2460х250х190</t>
  </si>
  <si>
    <t>10ПБ 27-37-п</t>
  </si>
  <si>
    <t>2720х250х190</t>
  </si>
  <si>
    <t xml:space="preserve">Доставка автобетоносмесителями, самосвалами, услуги автобетононасосов. </t>
  </si>
  <si>
    <t>Бетон на известняке</t>
  </si>
  <si>
    <t>Бетон М-100 (В 7,5)</t>
  </si>
  <si>
    <t>Бетон М-150 (В 12,5)</t>
  </si>
  <si>
    <t>Бетон М-200 (В 15)</t>
  </si>
  <si>
    <t>Бетон М-250 (В 20)</t>
  </si>
  <si>
    <t>Бетон М-300 (В 22,5)</t>
  </si>
  <si>
    <t>Бетон на гравии</t>
  </si>
  <si>
    <t>Бетон М-350 (В 25)</t>
  </si>
  <si>
    <t>Бетон М-400 (В 30)</t>
  </si>
  <si>
    <t>Бетон на граните</t>
  </si>
  <si>
    <t>Бетон М-450 (В 35)</t>
  </si>
  <si>
    <t>Раствор цементный</t>
  </si>
  <si>
    <t>Раствор М- 50</t>
  </si>
  <si>
    <t>Раствор М-75</t>
  </si>
  <si>
    <t xml:space="preserve">Раствор М-100 </t>
  </si>
  <si>
    <t xml:space="preserve">Раствор М-150 </t>
  </si>
  <si>
    <t xml:space="preserve">Раствор М-200 </t>
  </si>
  <si>
    <t xml:space="preserve">Наименование </t>
  </si>
  <si>
    <t>Отпускная цена за 1 м3. , руб. в т.ч. НДС</t>
  </si>
  <si>
    <t>Бетон, раствор товарный</t>
  </si>
  <si>
    <t xml:space="preserve"> ФБС усеченный (БОКГ-24.4.6)</t>
  </si>
  <si>
    <t xml:space="preserve"> Прогоны по сер. 1.225-2 в.11</t>
  </si>
  <si>
    <t>ПРГ 28.1.3-4 т</t>
  </si>
  <si>
    <t>2780х120х300</t>
  </si>
  <si>
    <t>ПРГ 32.1.4-4 т</t>
  </si>
  <si>
    <t>3180х120х400</t>
  </si>
  <si>
    <t>ПРГ 36.1.4-4 т</t>
  </si>
  <si>
    <t>3580х120х400</t>
  </si>
  <si>
    <t>ПРГ 48.2.5-4 т</t>
  </si>
  <si>
    <t>4780х200х500</t>
  </si>
  <si>
    <t>ПРГ 54.2.5-4 т</t>
  </si>
  <si>
    <t>5380х200х500</t>
  </si>
  <si>
    <t>ПРГ 56.2.5-4 т</t>
  </si>
  <si>
    <t>5580х200х500</t>
  </si>
  <si>
    <t>ПРГ 58.2.5-4 т</t>
  </si>
  <si>
    <t>5780х200х500</t>
  </si>
  <si>
    <t>ПРГ 60.2.5-4 т</t>
  </si>
  <si>
    <t>5980х200х500</t>
  </si>
  <si>
    <t xml:space="preserve"> Плиты перкр. лотков.элемент. по сер. 3.006-2 в.II-2.II-4</t>
  </si>
  <si>
    <t>П 11д-8</t>
  </si>
  <si>
    <t>1480х740х100</t>
  </si>
  <si>
    <t>П 8д-8</t>
  </si>
  <si>
    <t>1160х740х100</t>
  </si>
  <si>
    <t>П 15д-8</t>
  </si>
  <si>
    <t>1840х740х120</t>
  </si>
  <si>
    <t>П 5-8</t>
  </si>
  <si>
    <t>2990х780х70</t>
  </si>
  <si>
    <t>П 5д-8</t>
  </si>
  <si>
    <t>740х780х70</t>
  </si>
  <si>
    <t>П 18д-8</t>
  </si>
  <si>
    <t>2160х740х150</t>
  </si>
  <si>
    <t xml:space="preserve"> Опорные плиты по серии 1.225-2 в.11</t>
  </si>
  <si>
    <t>ОП 4-2-т</t>
  </si>
  <si>
    <t>380х250х140</t>
  </si>
  <si>
    <t>ОП 4-4-т</t>
  </si>
  <si>
    <t>380х380х140</t>
  </si>
  <si>
    <t>ОП 5.2-т</t>
  </si>
  <si>
    <t>510х380х140</t>
  </si>
  <si>
    <t>ОП 5.4-т</t>
  </si>
  <si>
    <t>ОП 6.2-т</t>
  </si>
  <si>
    <t>640х380х220</t>
  </si>
  <si>
    <t>ОП 6.4-т</t>
  </si>
  <si>
    <t xml:space="preserve"> Бордюрный камень по ГОСТ 6665-91</t>
  </si>
  <si>
    <t>БР 100.30.15</t>
  </si>
  <si>
    <t>1000х300х150</t>
  </si>
  <si>
    <t xml:space="preserve"> Плиты забора сер. 3.017-1 вып. 1</t>
  </si>
  <si>
    <t>П-6В</t>
  </si>
  <si>
    <t>3980х2500х160</t>
  </si>
  <si>
    <t xml:space="preserve"> Стаканы для плит забора сер. 3.017-1 вып. 1</t>
  </si>
  <si>
    <t>Ф-6</t>
  </si>
  <si>
    <t>900х900х500</t>
  </si>
  <si>
    <t xml:space="preserve"> Лестничные марши  сер.  1.151.1-6 в.1</t>
  </si>
  <si>
    <t>1 ЛМ 27.11-14-4</t>
  </si>
  <si>
    <t>1 ЛМ 27.12-14-4</t>
  </si>
  <si>
    <t>2720х1200х1400</t>
  </si>
  <si>
    <t>1 ЛМ 30.11-15-4</t>
  </si>
  <si>
    <t>1 ЛМ 30.12-15-4</t>
  </si>
  <si>
    <t>3030х1200х1500</t>
  </si>
  <si>
    <t>БОКГ-24.4.6 (В-15, w-6, F-100) ПАО МОСТОТРЕСТ</t>
  </si>
  <si>
    <r>
      <rPr>
        <b/>
        <sz val="10"/>
        <rFont val="Calibri"/>
        <family val="2"/>
        <charset val="204"/>
        <scheme val="minor"/>
      </rPr>
      <t>С 6-35</t>
    </r>
  </si>
  <si>
    <r>
      <rPr>
        <b/>
        <sz val="10"/>
        <rFont val="Calibri"/>
        <family val="2"/>
        <charset val="204"/>
        <scheme val="minor"/>
      </rPr>
      <t>С 7-35</t>
    </r>
  </si>
  <si>
    <r>
      <rPr>
        <b/>
        <sz val="10"/>
        <rFont val="Calibri"/>
        <family val="2"/>
        <charset val="204"/>
        <scheme val="minor"/>
      </rPr>
      <t>С 8-35</t>
    </r>
  </si>
  <si>
    <r>
      <rPr>
        <b/>
        <sz val="10"/>
        <rFont val="Calibri"/>
        <family val="2"/>
        <charset val="204"/>
        <scheme val="minor"/>
      </rPr>
      <t>С 9-35</t>
    </r>
  </si>
  <si>
    <r>
      <rPr>
        <b/>
        <sz val="10"/>
        <rFont val="Calibri"/>
        <family val="2"/>
        <charset val="204"/>
        <scheme val="minor"/>
      </rPr>
      <t>С 10-35</t>
    </r>
  </si>
  <si>
    <r>
      <rPr>
        <b/>
        <sz val="10"/>
        <rFont val="Calibri"/>
        <family val="2"/>
        <charset val="204"/>
        <scheme val="minor"/>
      </rPr>
      <t>С 11-35</t>
    </r>
  </si>
  <si>
    <r>
      <rPr>
        <b/>
        <sz val="10"/>
        <rFont val="Calibri"/>
        <family val="2"/>
        <charset val="204"/>
        <scheme val="minor"/>
      </rPr>
      <t>С 12-35</t>
    </r>
  </si>
  <si>
    <r>
      <rPr>
        <b/>
        <sz val="10"/>
        <rFont val="Calibri"/>
        <family val="2"/>
        <charset val="204"/>
        <scheme val="minor"/>
      </rPr>
      <t>С 13-35</t>
    </r>
  </si>
  <si>
    <r>
      <rPr>
        <b/>
        <sz val="10"/>
        <rFont val="Calibri"/>
        <family val="2"/>
        <charset val="204"/>
        <scheme val="minor"/>
      </rPr>
      <t>С 14-35</t>
    </r>
  </si>
  <si>
    <r>
      <rPr>
        <b/>
        <sz val="10"/>
        <rFont val="Calibri"/>
        <family val="2"/>
        <charset val="204"/>
        <scheme val="minor"/>
      </rPr>
      <t>С 15-35</t>
    </r>
  </si>
  <si>
    <r>
      <rPr>
        <b/>
        <sz val="10"/>
        <rFont val="Calibri"/>
        <family val="2"/>
        <charset val="204"/>
        <scheme val="minor"/>
      </rPr>
      <t>С 16-35</t>
    </r>
  </si>
  <si>
    <r>
      <rPr>
        <b/>
        <sz val="10"/>
        <rFont val="Calibri"/>
        <family val="2"/>
        <charset val="204"/>
        <scheme val="minor"/>
      </rPr>
      <t>С13-40</t>
    </r>
  </si>
  <si>
    <r>
      <rPr>
        <b/>
        <sz val="10"/>
        <rFont val="Calibri"/>
        <family val="2"/>
        <charset val="204"/>
        <scheme val="minor"/>
      </rPr>
      <t>С14-40</t>
    </r>
  </si>
  <si>
    <r>
      <rPr>
        <b/>
        <sz val="10"/>
        <rFont val="Calibri"/>
        <family val="2"/>
        <charset val="204"/>
        <scheme val="minor"/>
      </rPr>
      <t>С15-40</t>
    </r>
  </si>
  <si>
    <r>
      <rPr>
        <b/>
        <sz val="10"/>
        <rFont val="Calibri"/>
        <family val="2"/>
        <charset val="204"/>
        <scheme val="minor"/>
      </rPr>
      <t>С16-40</t>
    </r>
  </si>
  <si>
    <r>
      <rPr>
        <b/>
        <sz val="10"/>
        <rFont val="Calibri"/>
        <family val="2"/>
        <charset val="204"/>
        <scheme val="minor"/>
      </rPr>
      <t>С17-40</t>
    </r>
  </si>
  <si>
    <r>
      <rPr>
        <b/>
        <sz val="10"/>
        <rFont val="Calibri"/>
        <family val="2"/>
        <charset val="204"/>
        <scheme val="minor"/>
      </rPr>
      <t>С18-40</t>
    </r>
  </si>
  <si>
    <t>5ПБ 30-37 п</t>
  </si>
  <si>
    <t>5ПБ 27-37-п</t>
  </si>
  <si>
    <t>По запросу</t>
  </si>
  <si>
    <t>до 8м3</t>
  </si>
  <si>
    <t>до 20тн.</t>
  </si>
  <si>
    <t>до 15м</t>
  </si>
  <si>
    <t>Ригель каркасный</t>
  </si>
  <si>
    <t>до 12м.</t>
  </si>
  <si>
    <t>до 20 тн.</t>
  </si>
  <si>
    <t>Балка каркасная</t>
  </si>
  <si>
    <t>до 4м3</t>
  </si>
  <si>
    <t>до 10 тн.</t>
  </si>
  <si>
    <t xml:space="preserve">Диафрагма жесткости </t>
  </si>
  <si>
    <t>Колонна безконсольная</t>
  </si>
  <si>
    <t>Колонна консольная</t>
  </si>
  <si>
    <t>до 5 тн.</t>
  </si>
  <si>
    <t>до 2м3</t>
  </si>
  <si>
    <t>Лоток коллекторный</t>
  </si>
  <si>
    <t>Плоский элемент</t>
  </si>
  <si>
    <t>Панель цокольная</t>
  </si>
  <si>
    <t>до 6м.</t>
  </si>
  <si>
    <t>Ригель преднапряженный</t>
  </si>
  <si>
    <t>Балконная плита</t>
  </si>
  <si>
    <t>Элемент шахты лифтовой</t>
  </si>
  <si>
    <t>Фундамент стаканного типа</t>
  </si>
  <si>
    <t>Железобетонные изделия индивидуального изготовления (по серии, чертежам заказчика)</t>
  </si>
  <si>
    <t>2720х1050х1400</t>
  </si>
  <si>
    <t>3030х1050х1500</t>
  </si>
  <si>
    <t>по запросу</t>
  </si>
  <si>
    <r>
      <t>C 50.30-ВCв.</t>
    </r>
    <r>
      <rPr>
        <b/>
        <sz val="10"/>
        <rFont val="Calibri"/>
        <family val="2"/>
        <charset val="204"/>
        <scheme val="minor"/>
      </rPr>
      <t>1</t>
    </r>
  </si>
  <si>
    <r>
      <t>C 60.35-ВСв.</t>
    </r>
    <r>
      <rPr>
        <b/>
        <sz val="10"/>
        <rFont val="Calibri"/>
        <family val="2"/>
        <charset val="204"/>
        <scheme val="minor"/>
      </rPr>
      <t>2</t>
    </r>
  </si>
  <si>
    <r>
      <t>C 60.40-ВСв.</t>
    </r>
    <r>
      <rPr>
        <b/>
        <sz val="10"/>
        <rFont val="Calibri"/>
        <family val="2"/>
        <charset val="204"/>
        <scheme val="minor"/>
      </rPr>
      <t>2</t>
    </r>
  </si>
  <si>
    <t>Отпускная цена за 1 м3. , руб. с ПМД, в т.ч. НДС</t>
  </si>
  <si>
    <t>1030х120х65</t>
  </si>
  <si>
    <t>1ПБ 13-1-п</t>
  </si>
  <si>
    <t>Действителен с 04.09.2023г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</si>
</sst>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00"/>
    <numFmt numFmtId="165" formatCode="0.000"/>
    <numFmt numFmtId="166" formatCode="_-* #,##0\ _₽_-;\-* #,##0\ _₽_-;_-* &quot;-&quot;??\ _₽_-;_-@_-"/>
  </numFmts>
  <fonts count="36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 Narrow"/>
      <family val="2"/>
      <charset val="204"/>
    </font>
    <font>
      <sz val="8"/>
      <name val="Arial Narrow"/>
      <family val="2"/>
      <charset val="204"/>
    </font>
    <font>
      <b/>
      <sz val="10"/>
      <color indexed="10"/>
      <name val="Arial Narrow"/>
      <family val="2"/>
      <charset val="204"/>
    </font>
    <font>
      <sz val="9"/>
      <name val="Arial Narrow"/>
      <family val="2"/>
      <charset val="204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9"/>
      <name val="Arial Narrow"/>
      <family val="2"/>
      <charset val="204"/>
    </font>
    <font>
      <b/>
      <sz val="8"/>
      <name val="Calibri"/>
      <family val="2"/>
      <charset val="204"/>
      <scheme val="minor"/>
    </font>
    <font>
      <sz val="10"/>
      <name val="Arial Cyr"/>
      <charset val="204"/>
    </font>
    <font>
      <b/>
      <sz val="8"/>
      <name val="Verdana"/>
      <family val="2"/>
      <charset val="204"/>
    </font>
    <font>
      <b/>
      <sz val="8"/>
      <color indexed="8"/>
      <name val="Verdana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color rgb="FFFF0000"/>
      <name val="Arial Narrow"/>
      <family val="2"/>
      <charset val="204"/>
    </font>
    <font>
      <sz val="9"/>
      <name val="Calibri"/>
      <family val="2"/>
      <charset val="204"/>
      <scheme val="minor"/>
    </font>
    <font>
      <u/>
      <sz val="10"/>
      <color indexed="12"/>
      <name val="Arial Cyr"/>
      <family val="2"/>
      <charset val="204"/>
    </font>
    <font>
      <sz val="8"/>
      <name val="Calibri"/>
      <family val="2"/>
      <charset val="204"/>
      <scheme val="minor"/>
    </font>
    <font>
      <u/>
      <sz val="8"/>
      <color indexed="12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4"/>
      <color indexed="8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b/>
      <sz val="9"/>
      <color indexed="8"/>
      <name val="Calibri"/>
      <family val="2"/>
      <charset val="204"/>
      <scheme val="minor"/>
    </font>
    <font>
      <b/>
      <i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1"/>
        <bgColor indexed="60"/>
      </patternFill>
    </fill>
    <fill>
      <patternFill patternType="solid">
        <fgColor indexed="44"/>
        <bgColor indexed="60"/>
      </patternFill>
    </fill>
    <fill>
      <patternFill patternType="solid">
        <fgColor indexed="11"/>
        <bgColor indexed="60"/>
      </patternFill>
    </fill>
    <fill>
      <patternFill patternType="solid">
        <fgColor theme="2" tint="-9.9978637043366805E-2"/>
        <bgColor indexed="60"/>
      </patternFill>
    </fill>
    <fill>
      <patternFill patternType="solid">
        <fgColor indexed="10"/>
        <bgColor indexed="60"/>
      </patternFill>
    </fill>
    <fill>
      <patternFill patternType="solid">
        <fgColor rgb="FF92D050"/>
        <bgColor indexed="60"/>
      </patternFill>
    </fill>
    <fill>
      <patternFill patternType="solid">
        <fgColor theme="2" tint="-9.9978637043366805E-2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3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</borders>
  <cellStyleXfs count="7">
    <xf numFmtId="0" fontId="0" fillId="0" borderId="0"/>
    <xf numFmtId="0" fontId="1" fillId="0" borderId="0"/>
    <xf numFmtId="0" fontId="11" fillId="0" borderId="0"/>
    <xf numFmtId="0" fontId="1" fillId="0" borderId="0"/>
    <xf numFmtId="0" fontId="18" fillId="0" borderId="0" applyNumberFormat="0" applyFill="0" applyBorder="0" applyAlignment="0" applyProtection="0"/>
    <xf numFmtId="0" fontId="11" fillId="0" borderId="0"/>
    <xf numFmtId="43" fontId="34" fillId="0" borderId="0" applyFont="0" applyFill="0" applyBorder="0" applyAlignment="0" applyProtection="0"/>
  </cellStyleXfs>
  <cellXfs count="1125">
    <xf numFmtId="0" fontId="0" fillId="0" borderId="0" xfId="0"/>
    <xf numFmtId="0" fontId="2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1" fontId="4" fillId="4" borderId="2" xfId="1" applyNumberFormat="1" applyFont="1" applyFill="1" applyBorder="1" applyAlignment="1">
      <alignment vertical="center"/>
    </xf>
    <xf numFmtId="0" fontId="5" fillId="4" borderId="4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vertical="center"/>
    </xf>
    <xf numFmtId="0" fontId="2" fillId="5" borderId="8" xfId="1" applyFont="1" applyFill="1" applyBorder="1" applyAlignment="1">
      <alignment vertical="center"/>
    </xf>
    <xf numFmtId="0" fontId="9" fillId="2" borderId="4" xfId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5" borderId="4" xfId="1" applyFont="1" applyFill="1" applyBorder="1" applyAlignment="1">
      <alignment horizontal="center" vertical="center"/>
    </xf>
    <xf numFmtId="1" fontId="10" fillId="8" borderId="9" xfId="1" applyNumberFormat="1" applyFont="1" applyFill="1" applyBorder="1" applyAlignment="1">
      <alignment horizontal="center" vertical="center" wrapText="1"/>
    </xf>
    <xf numFmtId="1" fontId="10" fillId="9" borderId="9" xfId="1" applyNumberFormat="1" applyFont="1" applyFill="1" applyBorder="1" applyAlignment="1">
      <alignment horizontal="center" vertical="center" wrapText="1"/>
    </xf>
    <xf numFmtId="1" fontId="10" fillId="10" borderId="9" xfId="1" applyNumberFormat="1" applyFont="1" applyFill="1" applyBorder="1" applyAlignment="1">
      <alignment horizontal="center" vertical="center" wrapText="1"/>
    </xf>
    <xf numFmtId="1" fontId="10" fillId="11" borderId="9" xfId="1" applyNumberFormat="1" applyFont="1" applyFill="1" applyBorder="1" applyAlignment="1">
      <alignment horizontal="center" vertical="center" wrapText="1"/>
    </xf>
    <xf numFmtId="1" fontId="10" fillId="12" borderId="9" xfId="1" applyNumberFormat="1" applyFont="1" applyFill="1" applyBorder="1" applyAlignment="1">
      <alignment horizontal="center" vertical="center" wrapText="1"/>
    </xf>
    <xf numFmtId="0" fontId="5" fillId="4" borderId="8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5" borderId="8" xfId="1" applyFont="1" applyFill="1" applyBorder="1" applyAlignment="1">
      <alignment horizontal="center" vertical="center"/>
    </xf>
    <xf numFmtId="0" fontId="2" fillId="3" borderId="8" xfId="1" applyFont="1" applyFill="1" applyBorder="1" applyAlignment="1">
      <alignment vertical="center"/>
    </xf>
    <xf numFmtId="0" fontId="9" fillId="2" borderId="8" xfId="1" applyFont="1" applyFill="1" applyBorder="1" applyAlignment="1">
      <alignment horizontal="center" vertical="center"/>
    </xf>
    <xf numFmtId="0" fontId="9" fillId="4" borderId="8" xfId="1" applyFont="1" applyFill="1" applyBorder="1" applyAlignment="1">
      <alignment horizontal="center" vertical="center"/>
    </xf>
    <xf numFmtId="0" fontId="9" fillId="5" borderId="8" xfId="1" applyFont="1" applyFill="1" applyBorder="1" applyAlignment="1">
      <alignment horizontal="center" vertical="center"/>
    </xf>
    <xf numFmtId="0" fontId="2" fillId="2" borderId="68" xfId="1" applyFont="1" applyFill="1" applyBorder="1" applyAlignment="1">
      <alignment vertical="center"/>
    </xf>
    <xf numFmtId="0" fontId="2" fillId="3" borderId="68" xfId="1" applyFont="1" applyFill="1" applyBorder="1" applyAlignment="1">
      <alignment vertical="center"/>
    </xf>
    <xf numFmtId="0" fontId="2" fillId="4" borderId="69" xfId="1" applyFont="1" applyFill="1" applyBorder="1" applyAlignment="1">
      <alignment horizontal="center" vertical="center"/>
    </xf>
    <xf numFmtId="0" fontId="3" fillId="5" borderId="69" xfId="1" applyFont="1" applyFill="1" applyBorder="1" applyAlignment="1">
      <alignment vertical="center"/>
    </xf>
    <xf numFmtId="0" fontId="3" fillId="2" borderId="69" xfId="1" applyFont="1" applyFill="1" applyBorder="1" applyAlignment="1">
      <alignment vertical="center"/>
    </xf>
    <xf numFmtId="164" fontId="3" fillId="3" borderId="69" xfId="1" applyNumberFormat="1" applyFont="1" applyFill="1" applyBorder="1" applyAlignment="1">
      <alignment vertical="center"/>
    </xf>
    <xf numFmtId="1" fontId="4" fillId="4" borderId="69" xfId="1" applyNumberFormat="1" applyFont="1" applyFill="1" applyBorder="1" applyAlignment="1">
      <alignment vertical="center"/>
    </xf>
    <xf numFmtId="0" fontId="2" fillId="2" borderId="69" xfId="1" applyFont="1" applyFill="1" applyBorder="1" applyAlignment="1">
      <alignment vertical="center"/>
    </xf>
    <xf numFmtId="0" fontId="2" fillId="5" borderId="69" xfId="1" applyFont="1" applyFill="1" applyBorder="1" applyAlignment="1">
      <alignment vertical="center"/>
    </xf>
    <xf numFmtId="0" fontId="2" fillId="3" borderId="69" xfId="1" applyFont="1" applyFill="1" applyBorder="1" applyAlignment="1">
      <alignment vertical="center"/>
    </xf>
    <xf numFmtId="0" fontId="2" fillId="4" borderId="70" xfId="1" applyFont="1" applyFill="1" applyBorder="1" applyAlignment="1">
      <alignment vertical="center"/>
    </xf>
    <xf numFmtId="0" fontId="2" fillId="3" borderId="70" xfId="1" applyFont="1" applyFill="1" applyBorder="1" applyAlignment="1">
      <alignment vertical="center"/>
    </xf>
    <xf numFmtId="0" fontId="2" fillId="3" borderId="4" xfId="1" applyFont="1" applyFill="1" applyBorder="1" applyAlignment="1">
      <alignment vertical="center"/>
    </xf>
    <xf numFmtId="0" fontId="9" fillId="4" borderId="4" xfId="1" applyFont="1" applyFill="1" applyBorder="1" applyAlignment="1">
      <alignment horizontal="center" vertical="center"/>
    </xf>
    <xf numFmtId="0" fontId="9" fillId="5" borderId="4" xfId="1" applyFont="1" applyFill="1" applyBorder="1" applyAlignment="1">
      <alignment horizontal="center" vertical="center"/>
    </xf>
    <xf numFmtId="0" fontId="2" fillId="5" borderId="4" xfId="1" applyFont="1" applyFill="1" applyBorder="1" applyAlignment="1">
      <alignment vertical="center"/>
    </xf>
    <xf numFmtId="0" fontId="9" fillId="3" borderId="4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vertical="center"/>
    </xf>
    <xf numFmtId="1" fontId="3" fillId="3" borderId="69" xfId="1" applyNumberFormat="1" applyFont="1" applyFill="1" applyBorder="1" applyAlignment="1">
      <alignment vertical="center"/>
    </xf>
    <xf numFmtId="1" fontId="2" fillId="2" borderId="69" xfId="1" applyNumberFormat="1" applyFont="1" applyFill="1" applyBorder="1" applyAlignment="1">
      <alignment vertical="center"/>
    </xf>
    <xf numFmtId="1" fontId="2" fillId="5" borderId="69" xfId="1" applyNumberFormat="1" applyFont="1" applyFill="1" applyBorder="1" applyAlignment="1">
      <alignment vertical="center"/>
    </xf>
    <xf numFmtId="1" fontId="2" fillId="3" borderId="69" xfId="1" applyNumberFormat="1" applyFont="1" applyFill="1" applyBorder="1" applyAlignment="1">
      <alignment vertical="center"/>
    </xf>
    <xf numFmtId="1" fontId="2" fillId="4" borderId="70" xfId="1" applyNumberFormat="1" applyFont="1" applyFill="1" applyBorder="1" applyAlignment="1">
      <alignment vertical="center"/>
    </xf>
    <xf numFmtId="1" fontId="3" fillId="3" borderId="2" xfId="1" applyNumberFormat="1" applyFont="1" applyFill="1" applyBorder="1" applyAlignment="1">
      <alignment vertical="center"/>
    </xf>
    <xf numFmtId="1" fontId="2" fillId="2" borderId="2" xfId="1" applyNumberFormat="1" applyFont="1" applyFill="1" applyBorder="1" applyAlignment="1">
      <alignment vertical="center"/>
    </xf>
    <xf numFmtId="1" fontId="2" fillId="5" borderId="2" xfId="1" applyNumberFormat="1" applyFont="1" applyFill="1" applyBorder="1" applyAlignment="1">
      <alignment vertical="center"/>
    </xf>
    <xf numFmtId="1" fontId="2" fillId="3" borderId="2" xfId="1" applyNumberFormat="1" applyFont="1" applyFill="1" applyBorder="1" applyAlignment="1">
      <alignment vertical="center"/>
    </xf>
    <xf numFmtId="1" fontId="2" fillId="4" borderId="3" xfId="1" applyNumberFormat="1" applyFont="1" applyFill="1" applyBorder="1" applyAlignment="1">
      <alignment vertical="center"/>
    </xf>
    <xf numFmtId="0" fontId="9" fillId="2" borderId="68" xfId="1" applyFont="1" applyFill="1" applyBorder="1" applyAlignment="1">
      <alignment horizontal="center" vertical="center"/>
    </xf>
    <xf numFmtId="0" fontId="5" fillId="2" borderId="70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5" xfId="1" applyFont="1" applyFill="1" applyBorder="1" applyAlignment="1">
      <alignment vertical="center"/>
    </xf>
    <xf numFmtId="0" fontId="2" fillId="3" borderId="5" xfId="1" applyFont="1" applyFill="1" applyBorder="1" applyAlignment="1">
      <alignment vertical="center"/>
    </xf>
    <xf numFmtId="0" fontId="2" fillId="4" borderId="6" xfId="1" applyFont="1" applyFill="1" applyBorder="1" applyAlignment="1">
      <alignment horizontal="center" vertical="center"/>
    </xf>
    <xf numFmtId="0" fontId="3" fillId="5" borderId="6" xfId="1" applyFont="1" applyFill="1" applyBorder="1" applyAlignment="1">
      <alignment vertical="center"/>
    </xf>
    <xf numFmtId="0" fontId="3" fillId="2" borderId="6" xfId="1" applyFont="1" applyFill="1" applyBorder="1" applyAlignment="1">
      <alignment vertical="center"/>
    </xf>
    <xf numFmtId="1" fontId="3" fillId="3" borderId="6" xfId="1" applyNumberFormat="1" applyFont="1" applyFill="1" applyBorder="1" applyAlignment="1">
      <alignment vertical="center"/>
    </xf>
    <xf numFmtId="1" fontId="4" fillId="4" borderId="6" xfId="1" applyNumberFormat="1" applyFont="1" applyFill="1" applyBorder="1" applyAlignment="1">
      <alignment vertical="center"/>
    </xf>
    <xf numFmtId="1" fontId="2" fillId="2" borderId="6" xfId="1" applyNumberFormat="1" applyFont="1" applyFill="1" applyBorder="1" applyAlignment="1">
      <alignment vertical="center"/>
    </xf>
    <xf numFmtId="1" fontId="2" fillId="5" borderId="6" xfId="1" applyNumberFormat="1" applyFont="1" applyFill="1" applyBorder="1" applyAlignment="1">
      <alignment vertical="center"/>
    </xf>
    <xf numFmtId="1" fontId="2" fillId="3" borderId="6" xfId="1" applyNumberFormat="1" applyFont="1" applyFill="1" applyBorder="1" applyAlignment="1">
      <alignment vertical="center"/>
    </xf>
    <xf numFmtId="1" fontId="2" fillId="4" borderId="7" xfId="1" applyNumberFormat="1" applyFont="1" applyFill="1" applyBorder="1" applyAlignment="1">
      <alignment vertical="center"/>
    </xf>
    <xf numFmtId="1" fontId="10" fillId="8" borderId="113" xfId="1" applyNumberFormat="1" applyFont="1" applyFill="1" applyBorder="1" applyAlignment="1">
      <alignment horizontal="center" vertical="center" wrapText="1"/>
    </xf>
    <xf numFmtId="1" fontId="10" fillId="9" borderId="113" xfId="1" applyNumberFormat="1" applyFont="1" applyFill="1" applyBorder="1" applyAlignment="1">
      <alignment horizontal="center" vertical="center" wrapText="1"/>
    </xf>
    <xf numFmtId="1" fontId="10" fillId="10" borderId="113" xfId="1" applyNumberFormat="1" applyFont="1" applyFill="1" applyBorder="1" applyAlignment="1">
      <alignment horizontal="center" vertical="center" wrapText="1"/>
    </xf>
    <xf numFmtId="1" fontId="10" fillId="11" borderId="113" xfId="1" applyNumberFormat="1" applyFont="1" applyFill="1" applyBorder="1" applyAlignment="1">
      <alignment horizontal="center" vertical="center" wrapText="1"/>
    </xf>
    <xf numFmtId="1" fontId="10" fillId="12" borderId="113" xfId="1" applyNumberFormat="1" applyFont="1" applyFill="1" applyBorder="1" applyAlignment="1">
      <alignment horizontal="center" vertical="center" wrapText="1"/>
    </xf>
    <xf numFmtId="1" fontId="16" fillId="16" borderId="2" xfId="1" applyNumberFormat="1" applyFont="1" applyFill="1" applyBorder="1" applyAlignment="1">
      <alignment vertical="center"/>
    </xf>
    <xf numFmtId="0" fontId="2" fillId="2" borderId="9" xfId="1" applyFont="1" applyFill="1" applyBorder="1" applyAlignment="1">
      <alignment vertical="center"/>
    </xf>
    <xf numFmtId="0" fontId="5" fillId="3" borderId="11" xfId="1" applyFont="1" applyFill="1" applyBorder="1" applyAlignment="1">
      <alignment horizontal="center" vertical="center"/>
    </xf>
    <xf numFmtId="0" fontId="5" fillId="5" borderId="11" xfId="1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vertical="center"/>
    </xf>
    <xf numFmtId="0" fontId="20" fillId="14" borderId="0" xfId="4" applyFont="1" applyFill="1" applyBorder="1" applyAlignment="1" applyProtection="1">
      <alignment horizontal="left" vertical="center"/>
    </xf>
    <xf numFmtId="0" fontId="5" fillId="2" borderId="11" xfId="1" applyFont="1" applyFill="1" applyBorder="1" applyAlignment="1">
      <alignment horizontal="center" vertical="center"/>
    </xf>
    <xf numFmtId="0" fontId="5" fillId="4" borderId="11" xfId="1" applyFont="1" applyFill="1" applyBorder="1" applyAlignment="1">
      <alignment horizontal="center" vertical="center"/>
    </xf>
    <xf numFmtId="0" fontId="8" fillId="14" borderId="69" xfId="1" applyFont="1" applyFill="1" applyBorder="1" applyAlignment="1">
      <alignment horizontal="left" vertical="center"/>
    </xf>
    <xf numFmtId="0" fontId="17" fillId="14" borderId="69" xfId="1" applyFont="1" applyFill="1" applyBorder="1" applyAlignment="1">
      <alignment horizontal="left" vertical="center"/>
    </xf>
    <xf numFmtId="0" fontId="18" fillId="14" borderId="0" xfId="4" applyFill="1" applyBorder="1" applyAlignment="1" applyProtection="1">
      <alignment horizontal="left"/>
    </xf>
    <xf numFmtId="0" fontId="18" fillId="14" borderId="8" xfId="4" applyFill="1" applyBorder="1" applyAlignment="1" applyProtection="1">
      <alignment horizontal="left"/>
    </xf>
    <xf numFmtId="0" fontId="18" fillId="14" borderId="69" xfId="4" applyFill="1" applyBorder="1" applyAlignment="1" applyProtection="1">
      <alignment horizontal="left"/>
    </xf>
    <xf numFmtId="0" fontId="18" fillId="14" borderId="70" xfId="4" applyFill="1" applyBorder="1" applyAlignment="1" applyProtection="1">
      <alignment horizontal="left"/>
    </xf>
    <xf numFmtId="0" fontId="17" fillId="14" borderId="2" xfId="1" applyFont="1" applyFill="1" applyBorder="1" applyAlignment="1">
      <alignment vertical="center"/>
    </xf>
    <xf numFmtId="0" fontId="17" fillId="14" borderId="4" xfId="1" applyFont="1" applyFill="1" applyBorder="1" applyAlignment="1">
      <alignment vertical="center"/>
    </xf>
    <xf numFmtId="0" fontId="17" fillId="14" borderId="0" xfId="1" applyFont="1" applyFill="1" applyBorder="1" applyAlignment="1">
      <alignment vertical="center"/>
    </xf>
    <xf numFmtId="0" fontId="17" fillId="14" borderId="4" xfId="1" applyFont="1" applyFill="1" applyBorder="1" applyAlignment="1">
      <alignment vertical="top"/>
    </xf>
    <xf numFmtId="0" fontId="17" fillId="14" borderId="0" xfId="1" applyFont="1" applyFill="1" applyBorder="1" applyAlignment="1">
      <alignment vertical="top"/>
    </xf>
    <xf numFmtId="0" fontId="17" fillId="14" borderId="68" xfId="1" applyFont="1" applyFill="1" applyBorder="1" applyAlignment="1">
      <alignment vertical="top"/>
    </xf>
    <xf numFmtId="0" fontId="17" fillId="14" borderId="69" xfId="1" applyFont="1" applyFill="1" applyBorder="1" applyAlignment="1">
      <alignment vertical="top"/>
    </xf>
    <xf numFmtId="10" fontId="0" fillId="0" borderId="0" xfId="0" applyNumberFormat="1"/>
    <xf numFmtId="1" fontId="0" fillId="0" borderId="0" xfId="0" applyNumberFormat="1"/>
    <xf numFmtId="0" fontId="26" fillId="0" borderId="0" xfId="0" applyFont="1" applyFill="1" applyBorder="1" applyAlignment="1">
      <alignment horizontal="center"/>
    </xf>
    <xf numFmtId="0" fontId="25" fillId="0" borderId="0" xfId="0" applyFont="1" applyFill="1" applyBorder="1" applyAlignment="1"/>
    <xf numFmtId="0" fontId="5" fillId="0" borderId="0" xfId="1" applyFont="1" applyFill="1" applyBorder="1" applyAlignment="1">
      <alignment horizontal="center" vertical="center"/>
    </xf>
    <xf numFmtId="0" fontId="0" fillId="0" borderId="0" xfId="0" applyFill="1"/>
    <xf numFmtId="0" fontId="27" fillId="0" borderId="0" xfId="5" applyFont="1" applyFill="1" applyBorder="1" applyAlignment="1">
      <alignment vertical="center"/>
    </xf>
    <xf numFmtId="0" fontId="28" fillId="0" borderId="0" xfId="0" applyFont="1" applyFill="1" applyBorder="1" applyAlignment="1">
      <alignment vertical="center" wrapText="1"/>
    </xf>
    <xf numFmtId="0" fontId="27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ill="1"/>
    <xf numFmtId="0" fontId="28" fillId="0" borderId="0" xfId="0" applyFont="1" applyFill="1" applyBorder="1" applyAlignment="1">
      <alignment horizontal="center" vertical="center" wrapText="1"/>
    </xf>
    <xf numFmtId="2" fontId="14" fillId="0" borderId="0" xfId="0" applyNumberFormat="1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wrapText="1"/>
    </xf>
    <xf numFmtId="0" fontId="0" fillId="0" borderId="0" xfId="0" applyFont="1" applyFill="1" applyBorder="1"/>
    <xf numFmtId="1" fontId="6" fillId="0" borderId="0" xfId="1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38" fontId="3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7" fillId="2" borderId="4" xfId="1" applyFont="1" applyFill="1" applyBorder="1" applyAlignment="1">
      <alignment vertical="center"/>
    </xf>
    <xf numFmtId="0" fontId="7" fillId="3" borderId="5" xfId="1" applyFont="1" applyFill="1" applyBorder="1" applyAlignment="1">
      <alignment vertical="center"/>
    </xf>
    <xf numFmtId="0" fontId="7" fillId="4" borderId="6" xfId="1" applyFont="1" applyFill="1" applyBorder="1" applyAlignment="1">
      <alignment vertical="center"/>
    </xf>
    <xf numFmtId="0" fontId="19" fillId="5" borderId="6" xfId="1" applyFont="1" applyFill="1" applyBorder="1" applyAlignment="1">
      <alignment vertical="center"/>
    </xf>
    <xf numFmtId="0" fontId="19" fillId="2" borderId="6" xfId="1" applyFont="1" applyFill="1" applyBorder="1" applyAlignment="1">
      <alignment vertical="center"/>
    </xf>
    <xf numFmtId="0" fontId="17" fillId="5" borderId="7" xfId="1" applyFont="1" applyFill="1" applyBorder="1" applyAlignment="1">
      <alignment horizontal="center" vertical="center"/>
    </xf>
    <xf numFmtId="0" fontId="17" fillId="3" borderId="4" xfId="1" applyFont="1" applyFill="1" applyBorder="1" applyAlignment="1">
      <alignment horizontal="center" vertical="center"/>
    </xf>
    <xf numFmtId="0" fontId="17" fillId="5" borderId="8" xfId="1" applyFont="1" applyFill="1" applyBorder="1" applyAlignment="1">
      <alignment horizontal="center" vertical="center"/>
    </xf>
    <xf numFmtId="0" fontId="17" fillId="2" borderId="4" xfId="1" applyFont="1" applyFill="1" applyBorder="1" applyAlignment="1">
      <alignment horizontal="center" vertical="center"/>
    </xf>
    <xf numFmtId="0" fontId="17" fillId="2" borderId="8" xfId="1" applyFont="1" applyFill="1" applyBorder="1" applyAlignment="1">
      <alignment horizontal="center" vertical="center"/>
    </xf>
    <xf numFmtId="0" fontId="8" fillId="2" borderId="68" xfId="1" applyFont="1" applyFill="1" applyBorder="1" applyAlignment="1">
      <alignment horizontal="center" vertical="center"/>
    </xf>
    <xf numFmtId="0" fontId="8" fillId="4" borderId="4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17" fillId="3" borderId="8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/>
    </xf>
    <xf numFmtId="0" fontId="17" fillId="5" borderId="4" xfId="1" applyFont="1" applyFill="1" applyBorder="1" applyAlignment="1">
      <alignment horizontal="center" vertical="center"/>
    </xf>
    <xf numFmtId="0" fontId="7" fillId="3" borderId="70" xfId="1" applyFont="1" applyFill="1" applyBorder="1" applyAlignment="1">
      <alignment vertical="center"/>
    </xf>
    <xf numFmtId="0" fontId="7" fillId="2" borderId="68" xfId="1" applyFont="1" applyFill="1" applyBorder="1" applyAlignment="1">
      <alignment vertical="center"/>
    </xf>
    <xf numFmtId="0" fontId="7" fillId="3" borderId="3" xfId="1" applyFont="1" applyFill="1" applyBorder="1" applyAlignment="1">
      <alignment vertical="center"/>
    </xf>
    <xf numFmtId="0" fontId="7" fillId="2" borderId="1" xfId="1" applyFont="1" applyFill="1" applyBorder="1" applyAlignment="1">
      <alignment vertical="center"/>
    </xf>
    <xf numFmtId="0" fontId="8" fillId="3" borderId="8" xfId="1" applyFont="1" applyFill="1" applyBorder="1" applyAlignment="1">
      <alignment horizontal="center" vertical="center"/>
    </xf>
    <xf numFmtId="0" fontId="17" fillId="4" borderId="8" xfId="1" applyFont="1" applyFill="1" applyBorder="1" applyAlignment="1">
      <alignment horizontal="center" vertical="center"/>
    </xf>
    <xf numFmtId="0" fontId="17" fillId="4" borderId="4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vertical="center"/>
    </xf>
    <xf numFmtId="0" fontId="7" fillId="3" borderId="6" xfId="1" applyFont="1" applyFill="1" applyBorder="1" applyAlignment="1">
      <alignment vertical="center"/>
    </xf>
    <xf numFmtId="0" fontId="7" fillId="3" borderId="4" xfId="1" applyFont="1" applyFill="1" applyBorder="1" applyAlignment="1">
      <alignment vertical="center"/>
    </xf>
    <xf numFmtId="0" fontId="8" fillId="5" borderId="4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vertical="center"/>
    </xf>
    <xf numFmtId="0" fontId="8" fillId="5" borderId="8" xfId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7" fillId="2" borderId="8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1" fontId="16" fillId="16" borderId="6" xfId="1" applyNumberFormat="1" applyFont="1" applyFill="1" applyBorder="1" applyAlignment="1">
      <alignment vertical="center"/>
    </xf>
    <xf numFmtId="0" fontId="2" fillId="2" borderId="113" xfId="1" applyFont="1" applyFill="1" applyBorder="1" applyAlignment="1">
      <alignment vertical="center"/>
    </xf>
    <xf numFmtId="164" fontId="19" fillId="3" borderId="7" xfId="1" applyNumberFormat="1" applyFont="1" applyFill="1" applyBorder="1" applyAlignment="1">
      <alignment vertical="center"/>
    </xf>
    <xf numFmtId="0" fontId="7" fillId="5" borderId="8" xfId="1" applyFont="1" applyFill="1" applyBorder="1" applyAlignment="1">
      <alignment vertical="center"/>
    </xf>
    <xf numFmtId="1" fontId="16" fillId="16" borderId="69" xfId="1" applyNumberFormat="1" applyFont="1" applyFill="1" applyBorder="1" applyAlignment="1">
      <alignment vertical="center"/>
    </xf>
    <xf numFmtId="38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38" fontId="24" fillId="0" borderId="0" xfId="0" applyNumberFormat="1" applyFont="1"/>
    <xf numFmtId="0" fontId="35" fillId="0" borderId="0" xfId="0" applyFont="1"/>
    <xf numFmtId="0" fontId="24" fillId="0" borderId="0" xfId="0" applyFont="1"/>
    <xf numFmtId="0" fontId="21" fillId="0" borderId="33" xfId="1" applyFont="1" applyFill="1" applyBorder="1" applyAlignment="1">
      <alignment horizontal="left" vertical="center"/>
    </xf>
    <xf numFmtId="0" fontId="3" fillId="0" borderId="33" xfId="1" applyFont="1" applyFill="1" applyBorder="1" applyAlignment="1">
      <alignment horizontal="center" vertical="center"/>
    </xf>
    <xf numFmtId="165" fontId="3" fillId="0" borderId="26" xfId="2" applyNumberFormat="1" applyFont="1" applyFill="1" applyBorder="1" applyAlignment="1">
      <alignment horizontal="center"/>
    </xf>
    <xf numFmtId="165" fontId="3" fillId="0" borderId="97" xfId="2" applyNumberFormat="1" applyFont="1" applyFill="1" applyBorder="1" applyAlignment="1">
      <alignment horizontal="center"/>
    </xf>
    <xf numFmtId="38" fontId="21" fillId="0" borderId="41" xfId="1" applyNumberFormat="1" applyFont="1" applyFill="1" applyBorder="1" applyAlignment="1">
      <alignment horizontal="center" vertical="center"/>
    </xf>
    <xf numFmtId="38" fontId="21" fillId="0" borderId="42" xfId="1" applyNumberFormat="1" applyFont="1" applyFill="1" applyBorder="1" applyAlignment="1">
      <alignment horizontal="center" vertical="center"/>
    </xf>
    <xf numFmtId="38" fontId="21" fillId="0" borderId="71" xfId="1" applyNumberFormat="1" applyFont="1" applyFill="1" applyBorder="1" applyAlignment="1">
      <alignment horizontal="center" vertical="center"/>
    </xf>
    <xf numFmtId="38" fontId="23" fillId="0" borderId="10" xfId="1" applyNumberFormat="1" applyFont="1" applyFill="1" applyBorder="1" applyAlignment="1">
      <alignment horizontal="center" vertical="center"/>
    </xf>
    <xf numFmtId="0" fontId="21" fillId="0" borderId="35" xfId="1" applyFont="1" applyFill="1" applyBorder="1" applyAlignment="1">
      <alignment horizontal="left" vertical="center"/>
    </xf>
    <xf numFmtId="0" fontId="3" fillId="0" borderId="35" xfId="1" applyFont="1" applyFill="1" applyBorder="1" applyAlignment="1">
      <alignment horizontal="center" vertical="center"/>
    </xf>
    <xf numFmtId="165" fontId="3" fillId="0" borderId="24" xfId="2" applyNumberFormat="1" applyFont="1" applyFill="1" applyBorder="1" applyAlignment="1">
      <alignment horizontal="center"/>
    </xf>
    <xf numFmtId="165" fontId="3" fillId="0" borderId="25" xfId="2" applyNumberFormat="1" applyFont="1" applyFill="1" applyBorder="1" applyAlignment="1">
      <alignment horizontal="center"/>
    </xf>
    <xf numFmtId="38" fontId="21" fillId="0" borderId="35" xfId="1" applyNumberFormat="1" applyFont="1" applyFill="1" applyBorder="1" applyAlignment="1">
      <alignment horizontal="center" vertical="center"/>
    </xf>
    <xf numFmtId="38" fontId="21" fillId="0" borderId="36" xfId="1" applyNumberFormat="1" applyFont="1" applyFill="1" applyBorder="1" applyAlignment="1">
      <alignment horizontal="center" vertical="center"/>
    </xf>
    <xf numFmtId="38" fontId="21" fillId="0" borderId="45" xfId="1" applyNumberFormat="1" applyFont="1" applyFill="1" applyBorder="1" applyAlignment="1">
      <alignment horizontal="center" vertical="center"/>
    </xf>
    <xf numFmtId="38" fontId="23" fillId="0" borderId="46" xfId="1" applyNumberFormat="1" applyFont="1" applyFill="1" applyBorder="1" applyAlignment="1">
      <alignment horizontal="center" vertical="center"/>
    </xf>
    <xf numFmtId="0" fontId="21" fillId="0" borderId="57" xfId="1" applyFont="1" applyFill="1" applyBorder="1" applyAlignment="1">
      <alignment horizontal="left" vertical="center"/>
    </xf>
    <xf numFmtId="0" fontId="3" fillId="0" borderId="37" xfId="1" applyFont="1" applyFill="1" applyBorder="1" applyAlignment="1">
      <alignment horizontal="center" vertical="center"/>
    </xf>
    <xf numFmtId="165" fontId="3" fillId="0" borderId="30" xfId="2" applyNumberFormat="1" applyFont="1" applyFill="1" applyBorder="1" applyAlignment="1">
      <alignment horizontal="center"/>
    </xf>
    <xf numFmtId="165" fontId="3" fillId="0" borderId="31" xfId="2" applyNumberFormat="1" applyFont="1" applyFill="1" applyBorder="1" applyAlignment="1">
      <alignment horizontal="center"/>
    </xf>
    <xf numFmtId="38" fontId="21" fillId="0" borderId="37" xfId="1" applyNumberFormat="1" applyFont="1" applyFill="1" applyBorder="1" applyAlignment="1">
      <alignment horizontal="center" vertical="center"/>
    </xf>
    <xf numFmtId="38" fontId="21" fillId="0" borderId="38" xfId="1" applyNumberFormat="1" applyFont="1" applyFill="1" applyBorder="1" applyAlignment="1">
      <alignment horizontal="center" vertical="center"/>
    </xf>
    <xf numFmtId="38" fontId="21" fillId="0" borderId="66" xfId="1" applyNumberFormat="1" applyFont="1" applyFill="1" applyBorder="1" applyAlignment="1">
      <alignment horizontal="center" vertical="center"/>
    </xf>
    <xf numFmtId="38" fontId="23" fillId="0" borderId="67" xfId="1" applyNumberFormat="1" applyFont="1" applyFill="1" applyBorder="1" applyAlignment="1">
      <alignment horizontal="center" vertical="center"/>
    </xf>
    <xf numFmtId="0" fontId="21" fillId="0" borderId="41" xfId="1" applyFont="1" applyFill="1" applyBorder="1" applyAlignment="1">
      <alignment horizontal="left" vertical="center"/>
    </xf>
    <xf numFmtId="0" fontId="3" fillId="0" borderId="41" xfId="1" applyFont="1" applyFill="1" applyBorder="1" applyAlignment="1">
      <alignment horizontal="center" vertical="center"/>
    </xf>
    <xf numFmtId="165" fontId="3" fillId="0" borderId="19" xfId="2" applyNumberFormat="1" applyFont="1" applyFill="1" applyBorder="1" applyAlignment="1">
      <alignment horizontal="center"/>
    </xf>
    <xf numFmtId="165" fontId="3" fillId="0" borderId="20" xfId="2" applyNumberFormat="1" applyFont="1" applyFill="1" applyBorder="1" applyAlignment="1">
      <alignment horizontal="center"/>
    </xf>
    <xf numFmtId="38" fontId="23" fillId="0" borderId="41" xfId="1" applyNumberFormat="1" applyFont="1" applyFill="1" applyBorder="1" applyAlignment="1">
      <alignment horizontal="center" vertical="center"/>
    </xf>
    <xf numFmtId="38" fontId="21" fillId="0" borderId="10" xfId="1" applyNumberFormat="1" applyFont="1" applyFill="1" applyBorder="1" applyAlignment="1">
      <alignment horizontal="center" vertical="center"/>
    </xf>
    <xf numFmtId="38" fontId="23" fillId="0" borderId="35" xfId="1" applyNumberFormat="1" applyFont="1" applyFill="1" applyBorder="1" applyAlignment="1">
      <alignment horizontal="center" vertical="center"/>
    </xf>
    <xf numFmtId="38" fontId="21" fillId="0" borderId="46" xfId="1" applyNumberFormat="1" applyFont="1" applyFill="1" applyBorder="1" applyAlignment="1">
      <alignment horizontal="center" vertical="center"/>
    </xf>
    <xf numFmtId="0" fontId="21" fillId="0" borderId="37" xfId="1" applyFont="1" applyFill="1" applyBorder="1" applyAlignment="1">
      <alignment horizontal="left" vertical="center"/>
    </xf>
    <xf numFmtId="38" fontId="23" fillId="0" borderId="37" xfId="1" applyNumberFormat="1" applyFont="1" applyFill="1" applyBorder="1" applyAlignment="1">
      <alignment horizontal="center" vertical="center"/>
    </xf>
    <xf numFmtId="38" fontId="21" fillId="0" borderId="67" xfId="1" applyNumberFormat="1" applyFont="1" applyFill="1" applyBorder="1" applyAlignment="1">
      <alignment horizontal="center" vertical="center"/>
    </xf>
    <xf numFmtId="38" fontId="21" fillId="0" borderId="99" xfId="1" applyNumberFormat="1" applyFont="1" applyFill="1" applyBorder="1" applyAlignment="1">
      <alignment horizontal="center" vertical="center"/>
    </xf>
    <xf numFmtId="38" fontId="21" fillId="0" borderId="34" xfId="1" applyNumberFormat="1" applyFont="1" applyFill="1" applyBorder="1" applyAlignment="1">
      <alignment horizontal="center" vertical="center"/>
    </xf>
    <xf numFmtId="38" fontId="23" fillId="0" borderId="12" xfId="1" applyNumberFormat="1" applyFont="1" applyFill="1" applyBorder="1" applyAlignment="1">
      <alignment horizontal="center" vertical="center"/>
    </xf>
    <xf numFmtId="38" fontId="21" fillId="0" borderId="83" xfId="1" applyNumberFormat="1" applyFont="1" applyFill="1" applyBorder="1" applyAlignment="1">
      <alignment horizontal="center" vertical="center"/>
    </xf>
    <xf numFmtId="38" fontId="21" fillId="0" borderId="84" xfId="1" applyNumberFormat="1" applyFont="1" applyFill="1" applyBorder="1" applyAlignment="1">
      <alignment horizontal="center" vertical="center"/>
    </xf>
    <xf numFmtId="38" fontId="21" fillId="0" borderId="58" xfId="1" applyNumberFormat="1" applyFont="1" applyFill="1" applyBorder="1" applyAlignment="1">
      <alignment horizontal="center" vertical="center"/>
    </xf>
    <xf numFmtId="38" fontId="23" fillId="0" borderId="60" xfId="1" applyNumberFormat="1" applyFont="1" applyFill="1" applyBorder="1" applyAlignment="1">
      <alignment horizontal="center" vertical="center"/>
    </xf>
    <xf numFmtId="38" fontId="23" fillId="0" borderId="33" xfId="1" applyNumberFormat="1" applyFont="1" applyFill="1" applyBorder="1" applyAlignment="1">
      <alignment horizontal="center" vertical="center"/>
    </xf>
    <xf numFmtId="38" fontId="21" fillId="0" borderId="43" xfId="1" applyNumberFormat="1" applyFont="1" applyFill="1" applyBorder="1" applyAlignment="1">
      <alignment horizontal="center" vertical="center"/>
    </xf>
    <xf numFmtId="38" fontId="23" fillId="0" borderId="57" xfId="1" applyNumberFormat="1" applyFont="1" applyFill="1" applyBorder="1" applyAlignment="1">
      <alignment horizontal="center" vertical="center"/>
    </xf>
    <xf numFmtId="38" fontId="21" fillId="0" borderId="59" xfId="1" applyNumberFormat="1" applyFont="1" applyFill="1" applyBorder="1" applyAlignment="1">
      <alignment horizontal="center" vertical="center"/>
    </xf>
    <xf numFmtId="38" fontId="23" fillId="0" borderId="53" xfId="1" applyNumberFormat="1" applyFont="1" applyFill="1" applyBorder="1" applyAlignment="1">
      <alignment horizontal="center" vertical="center"/>
    </xf>
    <xf numFmtId="38" fontId="21" fillId="0" borderId="54" xfId="1" applyNumberFormat="1" applyFont="1" applyFill="1" applyBorder="1" applyAlignment="1">
      <alignment horizontal="center" vertical="center"/>
    </xf>
    <xf numFmtId="38" fontId="21" fillId="0" borderId="55" xfId="1" applyNumberFormat="1" applyFont="1" applyFill="1" applyBorder="1" applyAlignment="1">
      <alignment horizontal="center" vertical="center"/>
    </xf>
    <xf numFmtId="38" fontId="23" fillId="0" borderId="56" xfId="1" applyNumberFormat="1" applyFont="1" applyFill="1" applyBorder="1" applyAlignment="1">
      <alignment horizontal="center" vertical="center"/>
    </xf>
    <xf numFmtId="38" fontId="23" fillId="0" borderId="49" xfId="1" applyNumberFormat="1" applyFont="1" applyFill="1" applyBorder="1" applyAlignment="1">
      <alignment horizontal="center" vertical="center"/>
    </xf>
    <xf numFmtId="38" fontId="21" fillId="0" borderId="50" xfId="1" applyNumberFormat="1" applyFont="1" applyFill="1" applyBorder="1" applyAlignment="1">
      <alignment horizontal="center" vertical="center"/>
    </xf>
    <xf numFmtId="38" fontId="23" fillId="0" borderId="52" xfId="1" applyNumberFormat="1" applyFont="1" applyFill="1" applyBorder="1" applyAlignment="1">
      <alignment horizontal="center" vertical="center"/>
    </xf>
    <xf numFmtId="38" fontId="21" fillId="0" borderId="19" xfId="1" applyNumberFormat="1" applyFont="1" applyFill="1" applyBorder="1" applyAlignment="1">
      <alignment horizontal="center" vertical="center"/>
    </xf>
    <xf numFmtId="38" fontId="22" fillId="0" borderId="19" xfId="1" applyNumberFormat="1" applyFont="1" applyFill="1" applyBorder="1" applyAlignment="1">
      <alignment vertical="center"/>
    </xf>
    <xf numFmtId="38" fontId="21" fillId="0" borderId="21" xfId="1" applyNumberFormat="1" applyFont="1" applyFill="1" applyBorder="1" applyAlignment="1">
      <alignment horizontal="center" vertical="center"/>
    </xf>
    <xf numFmtId="38" fontId="21" fillId="0" borderId="24" xfId="1" applyNumberFormat="1" applyFont="1" applyFill="1" applyBorder="1" applyAlignment="1">
      <alignment horizontal="center" vertical="center"/>
    </xf>
    <xf numFmtId="38" fontId="22" fillId="0" borderId="24" xfId="1" applyNumberFormat="1" applyFont="1" applyFill="1" applyBorder="1" applyAlignment="1">
      <alignment vertical="center"/>
    </xf>
    <xf numFmtId="38" fontId="21" fillId="0" borderId="81" xfId="1" applyNumberFormat="1" applyFont="1" applyFill="1" applyBorder="1" applyAlignment="1">
      <alignment horizontal="center" vertical="center"/>
    </xf>
    <xf numFmtId="38" fontId="21" fillId="0" borderId="30" xfId="1" applyNumberFormat="1" applyFont="1" applyFill="1" applyBorder="1" applyAlignment="1">
      <alignment horizontal="center" vertical="center"/>
    </xf>
    <xf numFmtId="38" fontId="22" fillId="0" borderId="30" xfId="1" applyNumberFormat="1" applyFont="1" applyFill="1" applyBorder="1" applyAlignment="1">
      <alignment vertical="center"/>
    </xf>
    <xf numFmtId="38" fontId="21" fillId="0" borderId="32" xfId="1" applyNumberFormat="1" applyFont="1" applyFill="1" applyBorder="1" applyAlignment="1">
      <alignment horizontal="center" vertical="center"/>
    </xf>
    <xf numFmtId="38" fontId="21" fillId="0" borderId="82" xfId="1" applyNumberFormat="1" applyFont="1" applyFill="1" applyBorder="1" applyAlignment="1">
      <alignment horizontal="center" vertical="center"/>
    </xf>
    <xf numFmtId="38" fontId="21" fillId="0" borderId="100" xfId="1" applyNumberFormat="1" applyFont="1" applyFill="1" applyBorder="1" applyAlignment="1">
      <alignment horizontal="center" vertical="center"/>
    </xf>
    <xf numFmtId="38" fontId="21" fillId="0" borderId="62" xfId="1" applyNumberFormat="1" applyFont="1" applyFill="1" applyBorder="1" applyAlignment="1">
      <alignment horizontal="center" vertical="center"/>
    </xf>
    <xf numFmtId="38" fontId="21" fillId="0" borderId="101" xfId="1" applyNumberFormat="1" applyFont="1" applyFill="1" applyBorder="1" applyAlignment="1">
      <alignment horizontal="center" vertical="center"/>
    </xf>
    <xf numFmtId="38" fontId="21" fillId="0" borderId="53" xfId="1" applyNumberFormat="1" applyFont="1" applyFill="1" applyBorder="1" applyAlignment="1">
      <alignment horizontal="center" vertical="center"/>
    </xf>
    <xf numFmtId="38" fontId="21" fillId="0" borderId="56" xfId="1" applyNumberFormat="1" applyFont="1" applyFill="1" applyBorder="1" applyAlignment="1">
      <alignment horizontal="center" vertical="center"/>
    </xf>
    <xf numFmtId="38" fontId="21" fillId="0" borderId="57" xfId="1" applyNumberFormat="1" applyFont="1" applyFill="1" applyBorder="1" applyAlignment="1">
      <alignment horizontal="center" vertical="center"/>
    </xf>
    <xf numFmtId="38" fontId="21" fillId="0" borderId="60" xfId="1" applyNumberFormat="1" applyFont="1" applyFill="1" applyBorder="1" applyAlignment="1">
      <alignment horizontal="center" vertical="center"/>
    </xf>
    <xf numFmtId="0" fontId="21" fillId="0" borderId="49" xfId="1" applyFont="1" applyFill="1" applyBorder="1" applyAlignment="1">
      <alignment horizontal="left" vertical="center"/>
    </xf>
    <xf numFmtId="0" fontId="3" fillId="0" borderId="49" xfId="1" applyFont="1" applyFill="1" applyBorder="1" applyAlignment="1">
      <alignment horizontal="center" vertical="center"/>
    </xf>
    <xf numFmtId="165" fontId="3" fillId="0" borderId="74" xfId="2" applyNumberFormat="1" applyFont="1" applyFill="1" applyBorder="1" applyAlignment="1">
      <alignment horizontal="center"/>
    </xf>
    <xf numFmtId="165" fontId="3" fillId="0" borderId="75" xfId="2" applyNumberFormat="1" applyFont="1" applyFill="1" applyBorder="1" applyAlignment="1">
      <alignment horizontal="center"/>
    </xf>
    <xf numFmtId="38" fontId="21" fillId="0" borderId="133" xfId="1" applyNumberFormat="1" applyFont="1" applyFill="1" applyBorder="1" applyAlignment="1">
      <alignment horizontal="center" vertical="center"/>
    </xf>
    <xf numFmtId="38" fontId="21" fillId="0" borderId="51" xfId="1" applyNumberFormat="1" applyFont="1" applyFill="1" applyBorder="1" applyAlignment="1">
      <alignment horizontal="center" vertical="center"/>
    </xf>
    <xf numFmtId="38" fontId="21" fillId="0" borderId="136" xfId="1" applyNumberFormat="1" applyFont="1" applyFill="1" applyBorder="1" applyAlignment="1">
      <alignment horizontal="center" vertical="center"/>
    </xf>
    <xf numFmtId="38" fontId="21" fillId="0" borderId="137" xfId="1" applyNumberFormat="1" applyFont="1" applyFill="1" applyBorder="1" applyAlignment="1">
      <alignment horizontal="center" vertical="center"/>
    </xf>
    <xf numFmtId="38" fontId="21" fillId="0" borderId="138" xfId="1" applyNumberFormat="1" applyFont="1" applyFill="1" applyBorder="1" applyAlignment="1">
      <alignment horizontal="center" vertical="center"/>
    </xf>
    <xf numFmtId="38" fontId="21" fillId="0" borderId="89" xfId="1" applyNumberFormat="1" applyFont="1" applyFill="1" applyBorder="1" applyAlignment="1">
      <alignment horizontal="center" vertical="center"/>
    </xf>
    <xf numFmtId="38" fontId="21" fillId="0" borderId="87" xfId="1" applyNumberFormat="1" applyFont="1" applyFill="1" applyBorder="1" applyAlignment="1">
      <alignment horizontal="center" vertical="center"/>
    </xf>
    <xf numFmtId="38" fontId="21" fillId="0" borderId="88" xfId="1" applyNumberFormat="1" applyFont="1" applyFill="1" applyBorder="1" applyAlignment="1">
      <alignment horizontal="center" vertical="center"/>
    </xf>
    <xf numFmtId="38" fontId="21" fillId="0" borderId="102" xfId="1" applyNumberFormat="1" applyFont="1" applyFill="1" applyBorder="1" applyAlignment="1">
      <alignment horizontal="center" vertical="center"/>
    </xf>
    <xf numFmtId="38" fontId="21" fillId="0" borderId="103" xfId="1" applyNumberFormat="1" applyFont="1" applyFill="1" applyBorder="1" applyAlignment="1">
      <alignment horizontal="center" vertical="center"/>
    </xf>
    <xf numFmtId="38" fontId="21" fillId="0" borderId="98" xfId="1" applyNumberFormat="1" applyFont="1" applyFill="1" applyBorder="1" applyAlignment="1">
      <alignment horizontal="center" vertical="center"/>
    </xf>
    <xf numFmtId="38" fontId="21" fillId="0" borderId="134" xfId="1" applyNumberFormat="1" applyFont="1" applyFill="1" applyBorder="1" applyAlignment="1">
      <alignment horizontal="center" vertical="center"/>
    </xf>
    <xf numFmtId="38" fontId="21" fillId="0" borderId="135" xfId="1" applyNumberFormat="1" applyFont="1" applyFill="1" applyBorder="1" applyAlignment="1">
      <alignment horizontal="center" vertical="center"/>
    </xf>
    <xf numFmtId="38" fontId="21" fillId="0" borderId="73" xfId="1" applyNumberFormat="1" applyFont="1" applyFill="1" applyBorder="1" applyAlignment="1">
      <alignment horizontal="center" vertical="center"/>
    </xf>
    <xf numFmtId="38" fontId="23" fillId="0" borderId="18" xfId="0" applyNumberFormat="1" applyFont="1" applyFill="1" applyBorder="1" applyAlignment="1">
      <alignment horizontal="center"/>
    </xf>
    <xf numFmtId="38" fontId="23" fillId="0" borderId="19" xfId="0" applyNumberFormat="1" applyFont="1" applyFill="1" applyBorder="1" applyAlignment="1">
      <alignment horizontal="center"/>
    </xf>
    <xf numFmtId="38" fontId="23" fillId="0" borderId="21" xfId="0" applyNumberFormat="1" applyFont="1" applyFill="1" applyBorder="1" applyAlignment="1">
      <alignment horizontal="center"/>
    </xf>
    <xf numFmtId="38" fontId="23" fillId="0" borderId="23" xfId="0" applyNumberFormat="1" applyFont="1" applyFill="1" applyBorder="1" applyAlignment="1">
      <alignment horizontal="center"/>
    </xf>
    <xf numFmtId="38" fontId="23" fillId="0" borderId="24" xfId="0" applyNumberFormat="1" applyFont="1" applyFill="1" applyBorder="1" applyAlignment="1">
      <alignment horizontal="center"/>
    </xf>
    <xf numFmtId="38" fontId="23" fillId="0" borderId="81" xfId="0" applyNumberFormat="1" applyFont="1" applyFill="1" applyBorder="1" applyAlignment="1">
      <alignment horizontal="center"/>
    </xf>
    <xf numFmtId="38" fontId="23" fillId="0" borderId="94" xfId="0" applyNumberFormat="1" applyFont="1" applyFill="1" applyBorder="1" applyAlignment="1">
      <alignment horizontal="center"/>
    </xf>
    <xf numFmtId="38" fontId="23" fillId="0" borderId="74" xfId="0" applyNumberFormat="1" applyFont="1" applyFill="1" applyBorder="1" applyAlignment="1">
      <alignment horizontal="center"/>
    </xf>
    <xf numFmtId="38" fontId="23" fillId="0" borderId="104" xfId="0" applyNumberFormat="1" applyFont="1" applyFill="1" applyBorder="1" applyAlignment="1">
      <alignment horizontal="center"/>
    </xf>
    <xf numFmtId="38" fontId="23" fillId="0" borderId="29" xfId="0" applyNumberFormat="1" applyFont="1" applyFill="1" applyBorder="1" applyAlignment="1">
      <alignment horizontal="center"/>
    </xf>
    <xf numFmtId="38" fontId="23" fillId="0" borderId="30" xfId="0" applyNumberFormat="1" applyFont="1" applyFill="1" applyBorder="1" applyAlignment="1">
      <alignment horizontal="center"/>
    </xf>
    <xf numFmtId="38" fontId="23" fillId="0" borderId="32" xfId="0" applyNumberFormat="1" applyFont="1" applyFill="1" applyBorder="1" applyAlignment="1">
      <alignment horizontal="center"/>
    </xf>
    <xf numFmtId="38" fontId="23" fillId="0" borderId="72" xfId="0" applyNumberFormat="1" applyFont="1" applyFill="1" applyBorder="1" applyAlignment="1">
      <alignment horizontal="center"/>
    </xf>
    <xf numFmtId="38" fontId="23" fillId="0" borderId="26" xfId="0" applyNumberFormat="1" applyFont="1" applyFill="1" applyBorder="1" applyAlignment="1">
      <alignment horizontal="center"/>
    </xf>
    <xf numFmtId="38" fontId="23" fillId="0" borderId="27" xfId="0" applyNumberFormat="1" applyFont="1" applyFill="1" applyBorder="1" applyAlignment="1">
      <alignment horizontal="center"/>
    </xf>
    <xf numFmtId="38" fontId="21" fillId="19" borderId="42" xfId="1" applyNumberFormat="1" applyFont="1" applyFill="1" applyBorder="1" applyAlignment="1">
      <alignment horizontal="center" vertical="center"/>
    </xf>
    <xf numFmtId="38" fontId="21" fillId="19" borderId="36" xfId="1" applyNumberFormat="1" applyFont="1" applyFill="1" applyBorder="1" applyAlignment="1">
      <alignment horizontal="center" vertical="center"/>
    </xf>
    <xf numFmtId="38" fontId="21" fillId="19" borderId="38" xfId="1" applyNumberFormat="1" applyFont="1" applyFill="1" applyBorder="1" applyAlignment="1">
      <alignment horizontal="center" vertical="center"/>
    </xf>
    <xf numFmtId="38" fontId="21" fillId="19" borderId="34" xfId="1" applyNumberFormat="1" applyFont="1" applyFill="1" applyBorder="1" applyAlignment="1">
      <alignment horizontal="center" vertical="center"/>
    </xf>
    <xf numFmtId="38" fontId="21" fillId="19" borderId="58" xfId="1" applyNumberFormat="1" applyFont="1" applyFill="1" applyBorder="1" applyAlignment="1">
      <alignment horizontal="center" vertical="center"/>
    </xf>
    <xf numFmtId="38" fontId="21" fillId="19" borderId="54" xfId="1" applyNumberFormat="1" applyFont="1" applyFill="1" applyBorder="1" applyAlignment="1">
      <alignment horizontal="center" vertical="center"/>
    </xf>
    <xf numFmtId="38" fontId="21" fillId="19" borderId="50" xfId="1" applyNumberFormat="1" applyFont="1" applyFill="1" applyBorder="1" applyAlignment="1">
      <alignment horizontal="center" vertical="center"/>
    </xf>
    <xf numFmtId="38" fontId="21" fillId="19" borderId="71" xfId="1" applyNumberFormat="1" applyFont="1" applyFill="1" applyBorder="1" applyAlignment="1">
      <alignment horizontal="center" vertical="center"/>
    </xf>
    <xf numFmtId="38" fontId="21" fillId="19" borderId="45" xfId="1" applyNumberFormat="1" applyFont="1" applyFill="1" applyBorder="1" applyAlignment="1">
      <alignment horizontal="center" vertical="center"/>
    </xf>
    <xf numFmtId="38" fontId="21" fillId="19" borderId="66" xfId="1" applyNumberFormat="1" applyFont="1" applyFill="1" applyBorder="1" applyAlignment="1">
      <alignment horizontal="center" vertical="center"/>
    </xf>
    <xf numFmtId="38" fontId="21" fillId="19" borderId="76" xfId="1" applyNumberFormat="1" applyFont="1" applyFill="1" applyBorder="1" applyAlignment="1">
      <alignment horizontal="center" vertical="center"/>
    </xf>
    <xf numFmtId="38" fontId="21" fillId="19" borderId="77" xfId="1" applyNumberFormat="1" applyFont="1" applyFill="1" applyBorder="1" applyAlignment="1">
      <alignment horizontal="center" vertical="center"/>
    </xf>
    <xf numFmtId="38" fontId="21" fillId="19" borderId="78" xfId="1" applyNumberFormat="1" applyFont="1" applyFill="1" applyBorder="1" applyAlignment="1">
      <alignment horizontal="center" vertical="center"/>
    </xf>
    <xf numFmtId="38" fontId="21" fillId="19" borderId="55" xfId="1" applyNumberFormat="1" applyFont="1" applyFill="1" applyBorder="1" applyAlignment="1">
      <alignment horizontal="center" vertical="center"/>
    </xf>
    <xf numFmtId="38" fontId="21" fillId="19" borderId="51" xfId="1" applyNumberFormat="1" applyFont="1" applyFill="1" applyBorder="1" applyAlignment="1">
      <alignment horizontal="center" vertical="center"/>
    </xf>
    <xf numFmtId="38" fontId="21" fillId="19" borderId="137" xfId="1" applyNumberFormat="1" applyFont="1" applyFill="1" applyBorder="1" applyAlignment="1">
      <alignment horizontal="center" vertical="center"/>
    </xf>
    <xf numFmtId="38" fontId="21" fillId="19" borderId="87" xfId="1" applyNumberFormat="1" applyFont="1" applyFill="1" applyBorder="1" applyAlignment="1">
      <alignment horizontal="center" vertical="center"/>
    </xf>
    <xf numFmtId="38" fontId="21" fillId="19" borderId="103" xfId="1" applyNumberFormat="1" applyFont="1" applyFill="1" applyBorder="1" applyAlignment="1">
      <alignment horizontal="center" vertical="center"/>
    </xf>
    <xf numFmtId="38" fontId="21" fillId="19" borderId="135" xfId="1" applyNumberFormat="1" applyFont="1" applyFill="1" applyBorder="1" applyAlignment="1">
      <alignment horizontal="center" vertical="center"/>
    </xf>
    <xf numFmtId="38" fontId="23" fillId="19" borderId="19" xfId="0" applyNumberFormat="1" applyFont="1" applyFill="1" applyBorder="1" applyAlignment="1">
      <alignment horizontal="center"/>
    </xf>
    <xf numFmtId="38" fontId="23" fillId="19" borderId="24" xfId="0" applyNumberFormat="1" applyFont="1" applyFill="1" applyBorder="1" applyAlignment="1">
      <alignment horizontal="center"/>
    </xf>
    <xf numFmtId="38" fontId="23" fillId="19" borderId="74" xfId="0" applyNumberFormat="1" applyFont="1" applyFill="1" applyBorder="1" applyAlignment="1">
      <alignment horizontal="center"/>
    </xf>
    <xf numFmtId="38" fontId="23" fillId="19" borderId="30" xfId="0" applyNumberFormat="1" applyFont="1" applyFill="1" applyBorder="1" applyAlignment="1">
      <alignment horizontal="center"/>
    </xf>
    <xf numFmtId="38" fontId="23" fillId="19" borderId="26" xfId="0" applyNumberFormat="1" applyFont="1" applyFill="1" applyBorder="1" applyAlignment="1">
      <alignment horizontal="center"/>
    </xf>
    <xf numFmtId="0" fontId="6" fillId="0" borderId="17" xfId="1" applyFont="1" applyFill="1" applyBorder="1" applyAlignment="1">
      <alignment horizontal="left" vertical="center"/>
    </xf>
    <xf numFmtId="0" fontId="3" fillId="0" borderId="18" xfId="1" applyFont="1" applyFill="1" applyBorder="1" applyAlignment="1">
      <alignment horizontal="center" vertical="center"/>
    </xf>
    <xf numFmtId="38" fontId="6" fillId="0" borderId="18" xfId="3" applyNumberFormat="1" applyFont="1" applyFill="1" applyBorder="1" applyAlignment="1">
      <alignment horizontal="center" vertical="center"/>
    </xf>
    <xf numFmtId="38" fontId="6" fillId="0" borderId="19" xfId="3" applyNumberFormat="1" applyFont="1" applyFill="1" applyBorder="1" applyAlignment="1">
      <alignment horizontal="center" vertical="center"/>
    </xf>
    <xf numFmtId="38" fontId="6" fillId="0" borderId="19" xfId="1" applyNumberFormat="1" applyFont="1" applyFill="1" applyBorder="1" applyAlignment="1">
      <alignment horizontal="center" vertical="center"/>
    </xf>
    <xf numFmtId="38" fontId="28" fillId="0" borderId="19" xfId="1" applyNumberFormat="1" applyFont="1" applyFill="1" applyBorder="1" applyAlignment="1">
      <alignment horizontal="center" vertical="center"/>
    </xf>
    <xf numFmtId="38" fontId="28" fillId="0" borderId="21" xfId="1" applyNumberFormat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left" vertical="center"/>
    </xf>
    <xf numFmtId="0" fontId="3" fillId="0" borderId="23" xfId="1" applyFont="1" applyFill="1" applyBorder="1" applyAlignment="1">
      <alignment horizontal="center" vertical="center"/>
    </xf>
    <xf numFmtId="38" fontId="6" fillId="0" borderId="23" xfId="3" applyNumberFormat="1" applyFont="1" applyFill="1" applyBorder="1" applyAlignment="1">
      <alignment horizontal="center" vertical="center"/>
    </xf>
    <xf numFmtId="38" fontId="6" fillId="0" borderId="24" xfId="3" applyNumberFormat="1" applyFont="1" applyFill="1" applyBorder="1" applyAlignment="1">
      <alignment horizontal="center" vertical="center"/>
    </xf>
    <xf numFmtId="38" fontId="6" fillId="0" borderId="26" xfId="1" applyNumberFormat="1" applyFont="1" applyFill="1" applyBorder="1" applyAlignment="1">
      <alignment horizontal="center" vertical="center"/>
    </xf>
    <xf numFmtId="38" fontId="28" fillId="0" borderId="26" xfId="1" applyNumberFormat="1" applyFont="1" applyFill="1" applyBorder="1" applyAlignment="1">
      <alignment horizontal="center" vertical="center"/>
    </xf>
    <xf numFmtId="38" fontId="28" fillId="0" borderId="27" xfId="1" applyNumberFormat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left" vertical="center"/>
    </xf>
    <xf numFmtId="0" fontId="3" fillId="0" borderId="29" xfId="1" applyFont="1" applyFill="1" applyBorder="1" applyAlignment="1">
      <alignment horizontal="center" vertical="center"/>
    </xf>
    <xf numFmtId="38" fontId="6" fillId="0" borderId="29" xfId="3" applyNumberFormat="1" applyFont="1" applyFill="1" applyBorder="1" applyAlignment="1">
      <alignment horizontal="center" vertical="center"/>
    </xf>
    <xf numFmtId="38" fontId="6" fillId="0" borderId="30" xfId="3" applyNumberFormat="1" applyFont="1" applyFill="1" applyBorder="1" applyAlignment="1">
      <alignment horizontal="center" vertical="center"/>
    </xf>
    <xf numFmtId="38" fontId="6" fillId="0" borderId="30" xfId="1" applyNumberFormat="1" applyFont="1" applyFill="1" applyBorder="1" applyAlignment="1">
      <alignment horizontal="center" vertical="center"/>
    </xf>
    <xf numFmtId="38" fontId="28" fillId="0" borderId="30" xfId="1" applyNumberFormat="1" applyFont="1" applyFill="1" applyBorder="1" applyAlignment="1">
      <alignment horizontal="center" vertical="center"/>
    </xf>
    <xf numFmtId="38" fontId="28" fillId="0" borderId="32" xfId="1" applyNumberFormat="1" applyFont="1" applyFill="1" applyBorder="1" applyAlignment="1">
      <alignment horizontal="center" vertical="center"/>
    </xf>
    <xf numFmtId="38" fontId="28" fillId="0" borderId="33" xfId="1" applyNumberFormat="1" applyFont="1" applyFill="1" applyBorder="1" applyAlignment="1">
      <alignment horizontal="center" vertical="center"/>
    </xf>
    <xf numFmtId="38" fontId="28" fillId="0" borderId="34" xfId="1" applyNumberFormat="1" applyFont="1" applyFill="1" applyBorder="1" applyAlignment="1">
      <alignment horizontal="center" vertical="center"/>
    </xf>
    <xf numFmtId="38" fontId="6" fillId="0" borderId="34" xfId="1" applyNumberFormat="1" applyFont="1" applyFill="1" applyBorder="1" applyAlignment="1">
      <alignment horizontal="center" vertical="center"/>
    </xf>
    <xf numFmtId="38" fontId="28" fillId="0" borderId="12" xfId="1" applyNumberFormat="1" applyFont="1" applyFill="1" applyBorder="1" applyAlignment="1">
      <alignment horizontal="center" vertical="center"/>
    </xf>
    <xf numFmtId="38" fontId="28" fillId="0" borderId="35" xfId="1" applyNumberFormat="1" applyFont="1" applyFill="1" applyBorder="1" applyAlignment="1">
      <alignment horizontal="center" vertical="center"/>
    </xf>
    <xf numFmtId="38" fontId="28" fillId="0" borderId="36" xfId="1" applyNumberFormat="1" applyFont="1" applyFill="1" applyBorder="1" applyAlignment="1">
      <alignment horizontal="center" vertical="center"/>
    </xf>
    <xf numFmtId="38" fontId="6" fillId="0" borderId="36" xfId="1" applyNumberFormat="1" applyFont="1" applyFill="1" applyBorder="1" applyAlignment="1">
      <alignment horizontal="center" vertical="center"/>
    </xf>
    <xf numFmtId="38" fontId="28" fillId="0" borderId="37" xfId="1" applyNumberFormat="1" applyFont="1" applyFill="1" applyBorder="1" applyAlignment="1">
      <alignment horizontal="center" vertical="center"/>
    </xf>
    <xf numFmtId="38" fontId="28" fillId="0" borderId="38" xfId="1" applyNumberFormat="1" applyFont="1" applyFill="1" applyBorder="1" applyAlignment="1">
      <alignment horizontal="center" vertical="center"/>
    </xf>
    <xf numFmtId="38" fontId="6" fillId="0" borderId="38" xfId="1" applyNumberFormat="1" applyFont="1" applyFill="1" applyBorder="1" applyAlignment="1">
      <alignment horizontal="center" vertical="center"/>
    </xf>
    <xf numFmtId="38" fontId="6" fillId="0" borderId="39" xfId="1" applyNumberFormat="1" applyFont="1" applyFill="1" applyBorder="1" applyAlignment="1">
      <alignment horizontal="center" vertical="center"/>
    </xf>
    <xf numFmtId="38" fontId="28" fillId="0" borderId="13" xfId="1" applyNumberFormat="1" applyFont="1" applyFill="1" applyBorder="1" applyAlignment="1">
      <alignment horizontal="center" vertical="center"/>
    </xf>
    <xf numFmtId="0" fontId="6" fillId="0" borderId="40" xfId="1" applyFont="1" applyFill="1" applyBorder="1" applyAlignment="1">
      <alignment horizontal="left" vertical="center"/>
    </xf>
    <xf numFmtId="38" fontId="6" fillId="0" borderId="42" xfId="1" applyNumberFormat="1" applyFont="1" applyFill="1" applyBorder="1" applyAlignment="1">
      <alignment horizontal="center" vertical="center"/>
    </xf>
    <xf numFmtId="38" fontId="6" fillId="0" borderId="43" xfId="1" applyNumberFormat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left" vertical="center"/>
    </xf>
    <xf numFmtId="38" fontId="6" fillId="0" borderId="45" xfId="1" applyNumberFormat="1" applyFont="1" applyFill="1" applyBorder="1" applyAlignment="1">
      <alignment horizontal="center" vertical="center"/>
    </xf>
    <xf numFmtId="38" fontId="28" fillId="0" borderId="46" xfId="1" applyNumberFormat="1" applyFont="1" applyFill="1" applyBorder="1" applyAlignment="1">
      <alignment horizontal="center" vertical="center"/>
    </xf>
    <xf numFmtId="0" fontId="6" fillId="0" borderId="47" xfId="1" applyFont="1" applyFill="1" applyBorder="1" applyAlignment="1">
      <alignment horizontal="left" vertical="center"/>
    </xf>
    <xf numFmtId="0" fontId="6" fillId="0" borderId="48" xfId="1" applyFont="1" applyFill="1" applyBorder="1" applyAlignment="1">
      <alignment horizontal="left" vertical="center"/>
    </xf>
    <xf numFmtId="38" fontId="28" fillId="0" borderId="49" xfId="1" applyNumberFormat="1" applyFont="1" applyFill="1" applyBorder="1" applyAlignment="1">
      <alignment horizontal="center" vertical="center"/>
    </xf>
    <xf numFmtId="38" fontId="6" fillId="0" borderId="50" xfId="1" applyNumberFormat="1" applyFont="1" applyFill="1" applyBorder="1" applyAlignment="1">
      <alignment horizontal="center" vertical="center"/>
    </xf>
    <xf numFmtId="38" fontId="6" fillId="0" borderId="51" xfId="1" applyNumberFormat="1" applyFont="1" applyFill="1" applyBorder="1" applyAlignment="1">
      <alignment horizontal="center" vertical="center"/>
    </xf>
    <xf numFmtId="38" fontId="28" fillId="0" borderId="52" xfId="1" applyNumberFormat="1" applyFont="1" applyFill="1" applyBorder="1" applyAlignment="1">
      <alignment horizontal="center" vertical="center"/>
    </xf>
    <xf numFmtId="38" fontId="28" fillId="0" borderId="53" xfId="1" applyNumberFormat="1" applyFont="1" applyFill="1" applyBorder="1" applyAlignment="1">
      <alignment horizontal="center" vertical="center"/>
    </xf>
    <xf numFmtId="38" fontId="6" fillId="0" borderId="54" xfId="1" applyNumberFormat="1" applyFont="1" applyFill="1" applyBorder="1" applyAlignment="1">
      <alignment horizontal="center" vertical="center"/>
    </xf>
    <xf numFmtId="38" fontId="6" fillId="0" borderId="55" xfId="1" applyNumberFormat="1" applyFont="1" applyFill="1" applyBorder="1" applyAlignment="1">
      <alignment horizontal="center" vertical="center"/>
    </xf>
    <xf numFmtId="38" fontId="28" fillId="0" borderId="56" xfId="1" applyNumberFormat="1" applyFont="1" applyFill="1" applyBorder="1" applyAlignment="1">
      <alignment horizontal="center" vertical="center"/>
    </xf>
    <xf numFmtId="38" fontId="6" fillId="0" borderId="24" xfId="1" applyNumberFormat="1" applyFont="1" applyFill="1" applyBorder="1" applyAlignment="1">
      <alignment horizontal="center" vertical="center"/>
    </xf>
    <xf numFmtId="38" fontId="28" fillId="0" borderId="57" xfId="1" applyNumberFormat="1" applyFont="1" applyFill="1" applyBorder="1" applyAlignment="1">
      <alignment horizontal="center" vertical="center"/>
    </xf>
    <xf numFmtId="38" fontId="6" fillId="0" borderId="58" xfId="1" applyNumberFormat="1" applyFont="1" applyFill="1" applyBorder="1" applyAlignment="1">
      <alignment horizontal="center" vertical="center"/>
    </xf>
    <xf numFmtId="38" fontId="6" fillId="0" borderId="59" xfId="1" applyNumberFormat="1" applyFont="1" applyFill="1" applyBorder="1" applyAlignment="1">
      <alignment horizontal="center" vertical="center"/>
    </xf>
    <xf numFmtId="38" fontId="28" fillId="0" borderId="60" xfId="1" applyNumberFormat="1" applyFont="1" applyFill="1" applyBorder="1" applyAlignment="1">
      <alignment horizontal="center" vertical="center"/>
    </xf>
    <xf numFmtId="38" fontId="28" fillId="0" borderId="41" xfId="1" applyNumberFormat="1" applyFont="1" applyFill="1" applyBorder="1" applyAlignment="1">
      <alignment horizontal="center" vertical="center"/>
    </xf>
    <xf numFmtId="38" fontId="6" fillId="0" borderId="71" xfId="1" applyNumberFormat="1" applyFont="1" applyFill="1" applyBorder="1" applyAlignment="1">
      <alignment horizontal="center" vertical="center"/>
    </xf>
    <xf numFmtId="38" fontId="6" fillId="0" borderId="61" xfId="1" applyNumberFormat="1" applyFont="1" applyFill="1" applyBorder="1" applyAlignment="1">
      <alignment horizontal="center" vertical="center"/>
    </xf>
    <xf numFmtId="38" fontId="28" fillId="0" borderId="10" xfId="1" applyNumberFormat="1" applyFont="1" applyFill="1" applyBorder="1" applyAlignment="1">
      <alignment horizontal="center" vertical="center"/>
    </xf>
    <xf numFmtId="38" fontId="6" fillId="0" borderId="62" xfId="1" applyNumberFormat="1" applyFont="1" applyFill="1" applyBorder="1" applyAlignment="1">
      <alignment horizontal="center" vertical="center"/>
    </xf>
    <xf numFmtId="38" fontId="6" fillId="0" borderId="66" xfId="1" applyNumberFormat="1" applyFont="1" applyFill="1" applyBorder="1" applyAlignment="1">
      <alignment horizontal="center" vertical="center"/>
    </xf>
    <xf numFmtId="38" fontId="6" fillId="0" borderId="65" xfId="1" applyNumberFormat="1" applyFont="1" applyFill="1" applyBorder="1" applyAlignment="1">
      <alignment horizontal="center" vertical="center"/>
    </xf>
    <xf numFmtId="38" fontId="28" fillId="0" borderId="67" xfId="1" applyNumberFormat="1" applyFont="1" applyFill="1" applyBorder="1" applyAlignment="1">
      <alignment horizontal="center" vertical="center"/>
    </xf>
    <xf numFmtId="38" fontId="6" fillId="0" borderId="42" xfId="1" applyNumberFormat="1" applyFont="1" applyFill="1" applyBorder="1" applyAlignment="1">
      <alignment horizontal="center"/>
    </xf>
    <xf numFmtId="38" fontId="6" fillId="0" borderId="71" xfId="1" applyNumberFormat="1" applyFont="1" applyFill="1" applyBorder="1" applyAlignment="1">
      <alignment horizontal="center"/>
    </xf>
    <xf numFmtId="38" fontId="6" fillId="0" borderId="61" xfId="1" applyNumberFormat="1" applyFont="1" applyFill="1" applyBorder="1" applyAlignment="1">
      <alignment horizontal="center"/>
    </xf>
    <xf numFmtId="38" fontId="6" fillId="0" borderId="36" xfId="1" applyNumberFormat="1" applyFont="1" applyFill="1" applyBorder="1" applyAlignment="1">
      <alignment horizontal="center"/>
    </xf>
    <xf numFmtId="38" fontId="6" fillId="0" borderId="45" xfId="1" applyNumberFormat="1" applyFont="1" applyFill="1" applyBorder="1" applyAlignment="1">
      <alignment horizontal="center"/>
    </xf>
    <xf numFmtId="38" fontId="6" fillId="0" borderId="62" xfId="1" applyNumberFormat="1" applyFont="1" applyFill="1" applyBorder="1" applyAlignment="1">
      <alignment horizontal="center"/>
    </xf>
    <xf numFmtId="38" fontId="6" fillId="0" borderId="38" xfId="1" applyNumberFormat="1" applyFont="1" applyFill="1" applyBorder="1" applyAlignment="1">
      <alignment horizontal="center"/>
    </xf>
    <xf numFmtId="38" fontId="6" fillId="0" borderId="66" xfId="1" applyNumberFormat="1" applyFont="1" applyFill="1" applyBorder="1" applyAlignment="1">
      <alignment horizontal="center"/>
    </xf>
    <xf numFmtId="38" fontId="6" fillId="0" borderId="65" xfId="1" applyNumberFormat="1" applyFont="1" applyFill="1" applyBorder="1" applyAlignment="1">
      <alignment horizontal="center"/>
    </xf>
    <xf numFmtId="0" fontId="3" fillId="0" borderId="61" xfId="1" applyFont="1" applyFill="1" applyBorder="1" applyAlignment="1">
      <alignment horizontal="center" vertical="center"/>
    </xf>
    <xf numFmtId="38" fontId="6" fillId="0" borderId="41" xfId="1" applyNumberFormat="1" applyFont="1" applyFill="1" applyBorder="1" applyAlignment="1">
      <alignment horizontal="center" vertical="center"/>
    </xf>
    <xf numFmtId="0" fontId="3" fillId="0" borderId="62" xfId="1" applyFont="1" applyFill="1" applyBorder="1" applyAlignment="1">
      <alignment horizontal="center" vertical="center"/>
    </xf>
    <xf numFmtId="38" fontId="6" fillId="0" borderId="35" xfId="1" applyNumberFormat="1" applyFont="1" applyFill="1" applyBorder="1" applyAlignment="1">
      <alignment horizontal="center" vertical="center"/>
    </xf>
    <xf numFmtId="0" fontId="6" fillId="0" borderId="63" xfId="1" applyFont="1" applyFill="1" applyBorder="1" applyAlignment="1">
      <alignment horizontal="left" vertical="center"/>
    </xf>
    <xf numFmtId="0" fontId="3" fillId="0" borderId="64" xfId="1" applyFont="1" applyFill="1" applyBorder="1" applyAlignment="1">
      <alignment horizontal="center" vertical="center"/>
    </xf>
    <xf numFmtId="38" fontId="6" fillId="0" borderId="49" xfId="1" applyNumberFormat="1" applyFont="1" applyFill="1" applyBorder="1" applyAlignment="1">
      <alignment horizontal="center" vertical="center"/>
    </xf>
    <xf numFmtId="38" fontId="6" fillId="0" borderId="50" xfId="1" applyNumberFormat="1" applyFont="1" applyFill="1" applyBorder="1" applyAlignment="1">
      <alignment horizontal="center"/>
    </xf>
    <xf numFmtId="38" fontId="6" fillId="0" borderId="51" xfId="1" applyNumberFormat="1" applyFont="1" applyFill="1" applyBorder="1" applyAlignment="1">
      <alignment horizontal="center"/>
    </xf>
    <xf numFmtId="38" fontId="6" fillId="0" borderId="64" xfId="1" applyNumberFormat="1" applyFont="1" applyFill="1" applyBorder="1" applyAlignment="1">
      <alignment horizontal="center"/>
    </xf>
    <xf numFmtId="0" fontId="3" fillId="0" borderId="65" xfId="1" applyFont="1" applyFill="1" applyBorder="1" applyAlignment="1">
      <alignment horizontal="center" vertical="center"/>
    </xf>
    <xf numFmtId="38" fontId="6" fillId="0" borderId="37" xfId="1" applyNumberFormat="1" applyFont="1" applyFill="1" applyBorder="1" applyAlignment="1">
      <alignment horizontal="center" vertical="center"/>
    </xf>
    <xf numFmtId="0" fontId="6" fillId="0" borderId="41" xfId="1" applyFont="1" applyFill="1" applyBorder="1" applyAlignment="1">
      <alignment horizontal="left" vertical="center"/>
    </xf>
    <xf numFmtId="38" fontId="28" fillId="0" borderId="42" xfId="1" applyNumberFormat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left" vertical="center"/>
    </xf>
    <xf numFmtId="0" fontId="6" fillId="0" borderId="37" xfId="1" applyFont="1" applyFill="1" applyBorder="1" applyAlignment="1">
      <alignment horizontal="left" vertical="center"/>
    </xf>
    <xf numFmtId="38" fontId="6" fillId="0" borderId="156" xfId="1" applyNumberFormat="1" applyFont="1" applyFill="1" applyBorder="1" applyAlignment="1">
      <alignment horizontal="center" vertical="center"/>
    </xf>
    <xf numFmtId="38" fontId="6" fillId="0" borderId="155" xfId="1" applyNumberFormat="1" applyFont="1" applyFill="1" applyBorder="1" applyAlignment="1">
      <alignment horizontal="center" vertical="center"/>
    </xf>
    <xf numFmtId="38" fontId="6" fillId="0" borderId="154" xfId="1" applyNumberFormat="1" applyFont="1" applyFill="1" applyBorder="1" applyAlignment="1">
      <alignment horizontal="center" vertical="center"/>
    </xf>
    <xf numFmtId="38" fontId="6" fillId="0" borderId="10" xfId="1" applyNumberFormat="1" applyFont="1" applyFill="1" applyBorder="1" applyAlignment="1">
      <alignment horizontal="center" vertical="center"/>
    </xf>
    <xf numFmtId="38" fontId="6" fillId="0" borderId="46" xfId="1" applyNumberFormat="1" applyFont="1" applyFill="1" applyBorder="1" applyAlignment="1">
      <alignment horizontal="center" vertical="center"/>
    </xf>
    <xf numFmtId="38" fontId="6" fillId="0" borderId="67" xfId="1" applyNumberFormat="1" applyFont="1" applyFill="1" applyBorder="1" applyAlignment="1">
      <alignment horizontal="center" vertical="center"/>
    </xf>
    <xf numFmtId="38" fontId="6" fillId="0" borderId="18" xfId="1" applyNumberFormat="1" applyFont="1" applyFill="1" applyBorder="1" applyAlignment="1">
      <alignment horizontal="center" vertical="center"/>
    </xf>
    <xf numFmtId="38" fontId="6" fillId="0" borderId="20" xfId="1" applyNumberFormat="1" applyFont="1" applyFill="1" applyBorder="1" applyAlignment="1">
      <alignment horizontal="center" vertical="center"/>
    </xf>
    <xf numFmtId="38" fontId="6" fillId="0" borderId="76" xfId="1" applyNumberFormat="1" applyFont="1" applyFill="1" applyBorder="1" applyAlignment="1">
      <alignment horizontal="center" vertical="center"/>
    </xf>
    <xf numFmtId="38" fontId="6" fillId="0" borderId="138" xfId="1" applyNumberFormat="1" applyFont="1" applyFill="1" applyBorder="1" applyAlignment="1">
      <alignment horizontal="center" vertical="center"/>
    </xf>
    <xf numFmtId="38" fontId="6" fillId="0" borderId="23" xfId="1" applyNumberFormat="1" applyFont="1" applyFill="1" applyBorder="1" applyAlignment="1">
      <alignment horizontal="center" vertical="center"/>
    </xf>
    <xf numFmtId="38" fontId="6" fillId="0" borderId="25" xfId="1" applyNumberFormat="1" applyFont="1" applyFill="1" applyBorder="1" applyAlignment="1">
      <alignment horizontal="center" vertical="center"/>
    </xf>
    <xf numFmtId="38" fontId="6" fillId="0" borderId="77" xfId="1" applyNumberFormat="1" applyFont="1" applyFill="1" applyBorder="1" applyAlignment="1">
      <alignment horizontal="center" vertical="center"/>
    </xf>
    <xf numFmtId="38" fontId="6" fillId="0" borderId="73" xfId="1" applyNumberFormat="1" applyFont="1" applyFill="1" applyBorder="1" applyAlignment="1">
      <alignment horizontal="center" vertical="center"/>
    </xf>
    <xf numFmtId="0" fontId="3" fillId="0" borderId="95" xfId="1" applyFont="1" applyFill="1" applyBorder="1" applyAlignment="1">
      <alignment horizontal="center" vertical="center"/>
    </xf>
    <xf numFmtId="38" fontId="6" fillId="0" borderId="29" xfId="1" applyNumberFormat="1" applyFont="1" applyFill="1" applyBorder="1" applyAlignment="1">
      <alignment horizontal="center" vertical="center"/>
    </xf>
    <xf numFmtId="38" fontId="6" fillId="0" borderId="31" xfId="1" applyNumberFormat="1" applyFont="1" applyFill="1" applyBorder="1" applyAlignment="1">
      <alignment horizontal="center" vertical="center"/>
    </xf>
    <xf numFmtId="38" fontId="6" fillId="0" borderId="78" xfId="1" applyNumberFormat="1" applyFont="1" applyFill="1" applyBorder="1" applyAlignment="1">
      <alignment horizontal="center" vertical="center"/>
    </xf>
    <xf numFmtId="38" fontId="6" fillId="0" borderId="70" xfId="1" applyNumberFormat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horizontal="left" vertical="center"/>
    </xf>
    <xf numFmtId="0" fontId="6" fillId="0" borderId="49" xfId="1" applyFont="1" applyFill="1" applyBorder="1" applyAlignment="1">
      <alignment horizontal="left" vertical="center"/>
    </xf>
    <xf numFmtId="0" fontId="3" fillId="0" borderId="15" xfId="1" applyFont="1" applyFill="1" applyBorder="1" applyAlignment="1">
      <alignment horizontal="center" vertical="center"/>
    </xf>
    <xf numFmtId="0" fontId="3" fillId="0" borderId="76" xfId="1" applyFont="1" applyFill="1" applyBorder="1" applyAlignment="1">
      <alignment horizontal="center" vertical="center"/>
    </xf>
    <xf numFmtId="38" fontId="28" fillId="0" borderId="18" xfId="1" applyNumberFormat="1" applyFont="1" applyFill="1" applyBorder="1" applyAlignment="1">
      <alignment horizontal="center" vertical="center"/>
    </xf>
    <xf numFmtId="38" fontId="13" fillId="0" borderId="21" xfId="1" applyNumberFormat="1" applyFont="1" applyFill="1" applyBorder="1" applyAlignment="1">
      <alignment horizontal="center" vertical="center"/>
    </xf>
    <xf numFmtId="0" fontId="3" fillId="0" borderId="77" xfId="1" applyFont="1" applyFill="1" applyBorder="1" applyAlignment="1">
      <alignment horizontal="center" vertical="center"/>
    </xf>
    <xf numFmtId="38" fontId="28" fillId="0" borderId="23" xfId="1" applyNumberFormat="1" applyFont="1" applyFill="1" applyBorder="1" applyAlignment="1">
      <alignment horizontal="center" vertical="center"/>
    </xf>
    <xf numFmtId="38" fontId="13" fillId="0" borderId="27" xfId="1" applyNumberFormat="1" applyFont="1" applyFill="1" applyBorder="1" applyAlignment="1">
      <alignment horizontal="center" vertical="center"/>
    </xf>
    <xf numFmtId="0" fontId="3" fillId="0" borderId="78" xfId="1" applyFont="1" applyFill="1" applyBorder="1" applyAlignment="1">
      <alignment horizontal="center" vertical="center"/>
    </xf>
    <xf numFmtId="38" fontId="28" fillId="0" borderId="29" xfId="1" applyNumberFormat="1" applyFont="1" applyFill="1" applyBorder="1" applyAlignment="1">
      <alignment horizontal="center" vertical="center"/>
    </xf>
    <xf numFmtId="38" fontId="6" fillId="0" borderId="79" xfId="1" applyNumberFormat="1" applyFont="1" applyFill="1" applyBorder="1" applyAlignment="1">
      <alignment horizontal="center" vertical="center"/>
    </xf>
    <xf numFmtId="38" fontId="28" fillId="0" borderId="79" xfId="1" applyNumberFormat="1" applyFont="1" applyFill="1" applyBorder="1" applyAlignment="1">
      <alignment horizontal="center" vertical="center"/>
    </xf>
    <xf numFmtId="38" fontId="13" fillId="0" borderId="80" xfId="1" applyNumberFormat="1" applyFont="1" applyFill="1" applyBorder="1" applyAlignment="1">
      <alignment horizontal="center" vertical="center"/>
    </xf>
    <xf numFmtId="38" fontId="6" fillId="0" borderId="33" xfId="1" applyNumberFormat="1" applyFont="1" applyFill="1" applyBorder="1" applyAlignment="1">
      <alignment horizontal="center" vertical="center"/>
    </xf>
    <xf numFmtId="38" fontId="13" fillId="0" borderId="12" xfId="1" applyNumberFormat="1" applyFont="1" applyFill="1" applyBorder="1" applyAlignment="1">
      <alignment horizontal="center" vertical="center"/>
    </xf>
    <xf numFmtId="38" fontId="13" fillId="0" borderId="46" xfId="1" applyNumberFormat="1" applyFont="1" applyFill="1" applyBorder="1" applyAlignment="1">
      <alignment horizontal="center" vertical="center"/>
    </xf>
    <xf numFmtId="38" fontId="6" fillId="0" borderId="57" xfId="1" applyNumberFormat="1" applyFont="1" applyFill="1" applyBorder="1" applyAlignment="1">
      <alignment horizontal="center" vertical="center"/>
    </xf>
    <xf numFmtId="38" fontId="13" fillId="0" borderId="60" xfId="1" applyNumberFormat="1" applyFont="1" applyFill="1" applyBorder="1" applyAlignment="1">
      <alignment horizontal="center" vertical="center"/>
    </xf>
    <xf numFmtId="38" fontId="6" fillId="0" borderId="53" xfId="1" applyNumberFormat="1" applyFont="1" applyFill="1" applyBorder="1" applyAlignment="1">
      <alignment horizontal="center" vertical="center"/>
    </xf>
    <xf numFmtId="38" fontId="13" fillId="0" borderId="56" xfId="1" applyNumberFormat="1" applyFont="1" applyFill="1" applyBorder="1" applyAlignment="1">
      <alignment horizontal="center" vertical="center"/>
    </xf>
    <xf numFmtId="38" fontId="13" fillId="0" borderId="52" xfId="1" applyNumberFormat="1" applyFont="1" applyFill="1" applyBorder="1" applyAlignment="1">
      <alignment horizontal="center" vertical="center"/>
    </xf>
    <xf numFmtId="38" fontId="12" fillId="0" borderId="81" xfId="1" applyNumberFormat="1" applyFont="1" applyFill="1" applyBorder="1" applyAlignment="1">
      <alignment horizontal="center" vertical="center"/>
    </xf>
    <xf numFmtId="38" fontId="13" fillId="0" borderId="67" xfId="1" applyNumberFormat="1" applyFont="1" applyFill="1" applyBorder="1" applyAlignment="1">
      <alignment horizontal="center" vertical="center"/>
    </xf>
    <xf numFmtId="38" fontId="12" fillId="0" borderId="56" xfId="1" applyNumberFormat="1" applyFont="1" applyFill="1" applyBorder="1" applyAlignment="1">
      <alignment horizontal="center" vertical="center"/>
    </xf>
    <xf numFmtId="38" fontId="12" fillId="0" borderId="46" xfId="1" applyNumberFormat="1" applyFont="1" applyFill="1" applyBorder="1" applyAlignment="1">
      <alignment horizontal="center" vertical="center"/>
    </xf>
    <xf numFmtId="38" fontId="12" fillId="0" borderId="52" xfId="1" applyNumberFormat="1" applyFont="1" applyFill="1" applyBorder="1" applyAlignment="1">
      <alignment horizontal="center" vertical="center"/>
    </xf>
    <xf numFmtId="38" fontId="6" fillId="0" borderId="82" xfId="1" applyNumberFormat="1" applyFont="1" applyFill="1" applyBorder="1" applyAlignment="1">
      <alignment horizontal="center" vertical="center"/>
    </xf>
    <xf numFmtId="38" fontId="6" fillId="0" borderId="83" xfId="1" applyNumberFormat="1" applyFont="1" applyFill="1" applyBorder="1" applyAlignment="1">
      <alignment horizontal="center" vertical="center"/>
    </xf>
    <xf numFmtId="38" fontId="6" fillId="0" borderId="84" xfId="1" applyNumberFormat="1" applyFont="1" applyFill="1" applyBorder="1" applyAlignment="1">
      <alignment horizontal="center" vertical="center"/>
    </xf>
    <xf numFmtId="38" fontId="28" fillId="0" borderId="85" xfId="1" applyNumberFormat="1" applyFont="1" applyFill="1" applyBorder="1" applyAlignment="1">
      <alignment horizontal="center" vertical="center"/>
    </xf>
    <xf numFmtId="38" fontId="28" fillId="0" borderId="87" xfId="1" applyNumberFormat="1" applyFont="1" applyFill="1" applyBorder="1" applyAlignment="1">
      <alignment horizontal="center" vertical="center"/>
    </xf>
    <xf numFmtId="38" fontId="6" fillId="0" borderId="133" xfId="1" applyNumberFormat="1" applyFont="1" applyFill="1" applyBorder="1" applyAlignment="1">
      <alignment horizontal="center" vertical="center"/>
    </xf>
    <xf numFmtId="38" fontId="28" fillId="0" borderId="116" xfId="1" applyNumberFormat="1" applyFont="1" applyFill="1" applyBorder="1" applyAlignment="1">
      <alignment horizontal="center" vertical="center"/>
    </xf>
    <xf numFmtId="38" fontId="28" fillId="0" borderId="136" xfId="1" applyNumberFormat="1" applyFont="1" applyFill="1" applyBorder="1" applyAlignment="1">
      <alignment horizontal="center" vertical="center"/>
    </xf>
    <xf numFmtId="38" fontId="28" fillId="0" borderId="137" xfId="1" applyNumberFormat="1" applyFont="1" applyFill="1" applyBorder="1" applyAlignment="1">
      <alignment horizontal="center" vertical="center"/>
    </xf>
    <xf numFmtId="38" fontId="28" fillId="0" borderId="89" xfId="1" applyNumberFormat="1" applyFont="1" applyFill="1" applyBorder="1" applyAlignment="1">
      <alignment horizontal="center" vertical="center"/>
    </xf>
    <xf numFmtId="38" fontId="28" fillId="0" borderId="102" xfId="1" applyNumberFormat="1" applyFont="1" applyFill="1" applyBorder="1" applyAlignment="1">
      <alignment horizontal="center" vertical="center"/>
    </xf>
    <xf numFmtId="38" fontId="28" fillId="0" borderId="103" xfId="1" applyNumberFormat="1" applyFont="1" applyFill="1" applyBorder="1" applyAlignment="1">
      <alignment horizontal="center" vertical="center"/>
    </xf>
    <xf numFmtId="38" fontId="28" fillId="0" borderId="134" xfId="1" applyNumberFormat="1" applyFont="1" applyFill="1" applyBorder="1" applyAlignment="1">
      <alignment horizontal="center" vertical="center"/>
    </xf>
    <xf numFmtId="38" fontId="28" fillId="0" borderId="135" xfId="1" applyNumberFormat="1" applyFont="1" applyFill="1" applyBorder="1" applyAlignment="1">
      <alignment horizontal="center" vertical="center"/>
    </xf>
    <xf numFmtId="38" fontId="28" fillId="0" borderId="115" xfId="1" applyNumberFormat="1" applyFont="1" applyFill="1" applyBorder="1" applyAlignment="1">
      <alignment horizontal="center" vertical="center"/>
    </xf>
    <xf numFmtId="38" fontId="28" fillId="0" borderId="72" xfId="1" applyNumberFormat="1" applyFont="1" applyFill="1" applyBorder="1" applyAlignment="1">
      <alignment horizontal="center" vertical="center"/>
    </xf>
    <xf numFmtId="38" fontId="28" fillId="0" borderId="24" xfId="1" applyNumberFormat="1" applyFont="1" applyFill="1" applyBorder="1" applyAlignment="1">
      <alignment horizontal="center" vertical="center"/>
    </xf>
    <xf numFmtId="38" fontId="28" fillId="0" borderId="81" xfId="1" applyNumberFormat="1" applyFont="1" applyFill="1" applyBorder="1" applyAlignment="1">
      <alignment horizontal="center" vertical="center"/>
    </xf>
    <xf numFmtId="38" fontId="6" fillId="0" borderId="12" xfId="1" applyNumberFormat="1" applyFont="1" applyFill="1" applyBorder="1" applyAlignment="1">
      <alignment horizontal="center" vertical="center"/>
    </xf>
    <xf numFmtId="38" fontId="6" fillId="0" borderId="60" xfId="1" applyNumberFormat="1" applyFont="1" applyFill="1" applyBorder="1" applyAlignment="1">
      <alignment horizontal="center" vertical="center"/>
    </xf>
    <xf numFmtId="38" fontId="6" fillId="0" borderId="91" xfId="1" applyNumberFormat="1" applyFont="1" applyFill="1" applyBorder="1" applyAlignment="1">
      <alignment horizontal="center" vertical="center"/>
    </xf>
    <xf numFmtId="38" fontId="6" fillId="0" borderId="92" xfId="1" applyNumberFormat="1" applyFont="1" applyFill="1" applyBorder="1" applyAlignment="1">
      <alignment horizontal="center" vertical="center"/>
    </xf>
    <xf numFmtId="38" fontId="6" fillId="0" borderId="56" xfId="1" applyNumberFormat="1" applyFont="1" applyFill="1" applyBorder="1" applyAlignment="1">
      <alignment horizontal="center" vertical="center"/>
    </xf>
    <xf numFmtId="38" fontId="6" fillId="0" borderId="93" xfId="1" applyNumberFormat="1" applyFont="1" applyFill="1" applyBorder="1" applyAlignment="1">
      <alignment horizontal="center" vertical="center"/>
    </xf>
    <xf numFmtId="0" fontId="3" fillId="0" borderId="94" xfId="1" applyFont="1" applyFill="1" applyBorder="1" applyAlignment="1">
      <alignment horizontal="center" vertical="center"/>
    </xf>
    <xf numFmtId="38" fontId="6" fillId="0" borderId="64" xfId="1" applyNumberFormat="1" applyFont="1" applyFill="1" applyBorder="1" applyAlignment="1">
      <alignment horizontal="center" vertical="center"/>
    </xf>
    <xf numFmtId="38" fontId="6" fillId="0" borderId="52" xfId="1" applyNumberFormat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left" vertical="center"/>
    </xf>
    <xf numFmtId="38" fontId="6" fillId="0" borderId="81" xfId="1" applyNumberFormat="1" applyFont="1" applyFill="1" applyBorder="1" applyAlignment="1">
      <alignment horizontal="center" vertical="center"/>
    </xf>
    <xf numFmtId="0" fontId="3" fillId="0" borderId="72" xfId="1" applyFont="1" applyFill="1" applyBorder="1" applyAlignment="1">
      <alignment horizontal="center" vertical="center"/>
    </xf>
    <xf numFmtId="38" fontId="6" fillId="0" borderId="95" xfId="1" applyNumberFormat="1" applyFont="1" applyFill="1" applyBorder="1" applyAlignment="1">
      <alignment horizontal="center" vertical="center"/>
    </xf>
    <xf numFmtId="38" fontId="6" fillId="0" borderId="96" xfId="1" applyNumberFormat="1" applyFont="1" applyFill="1" applyBorder="1" applyAlignment="1">
      <alignment horizontal="center" vertical="center"/>
    </xf>
    <xf numFmtId="38" fontId="28" fillId="0" borderId="58" xfId="1" applyNumberFormat="1" applyFont="1" applyFill="1" applyBorder="1" applyAlignment="1">
      <alignment horizontal="center" vertical="center"/>
    </xf>
    <xf numFmtId="38" fontId="28" fillId="0" borderId="138" xfId="1" applyNumberFormat="1" applyFont="1" applyFill="1" applyBorder="1" applyAlignment="1">
      <alignment horizontal="center" vertical="center"/>
    </xf>
    <xf numFmtId="38" fontId="6" fillId="0" borderId="88" xfId="1" applyNumberFormat="1" applyFont="1" applyFill="1" applyBorder="1" applyAlignment="1">
      <alignment horizontal="center" vertical="center"/>
    </xf>
    <xf numFmtId="38" fontId="6" fillId="0" borderId="98" xfId="1" applyNumberFormat="1" applyFont="1" applyFill="1" applyBorder="1" applyAlignment="1">
      <alignment horizontal="center" vertical="center"/>
    </xf>
    <xf numFmtId="38" fontId="6" fillId="0" borderId="72" xfId="1" applyNumberFormat="1" applyFont="1" applyFill="1" applyBorder="1" applyAlignment="1">
      <alignment horizontal="center" vertical="center"/>
    </xf>
    <xf numFmtId="38" fontId="6" fillId="0" borderId="94" xfId="1" applyNumberFormat="1" applyFont="1" applyFill="1" applyBorder="1" applyAlignment="1">
      <alignment horizontal="center" vertical="center"/>
    </xf>
    <xf numFmtId="38" fontId="6" fillId="0" borderId="74" xfId="1" applyNumberFormat="1" applyFont="1" applyFill="1" applyBorder="1" applyAlignment="1">
      <alignment horizontal="center" vertical="center"/>
    </xf>
    <xf numFmtId="38" fontId="6" fillId="0" borderId="114" xfId="1" applyNumberFormat="1" applyFont="1" applyFill="1" applyBorder="1" applyAlignment="1">
      <alignment horizontal="center" vertical="center"/>
    </xf>
    <xf numFmtId="38" fontId="28" fillId="19" borderId="19" xfId="1" applyNumberFormat="1" applyFont="1" applyFill="1" applyBorder="1" applyAlignment="1">
      <alignment horizontal="center" vertical="center"/>
    </xf>
    <xf numFmtId="38" fontId="28" fillId="19" borderId="26" xfId="1" applyNumberFormat="1" applyFont="1" applyFill="1" applyBorder="1" applyAlignment="1">
      <alignment horizontal="center" vertical="center"/>
    </xf>
    <xf numFmtId="38" fontId="28" fillId="19" borderId="30" xfId="1" applyNumberFormat="1" applyFont="1" applyFill="1" applyBorder="1" applyAlignment="1">
      <alignment horizontal="center" vertical="center"/>
    </xf>
    <xf numFmtId="38" fontId="28" fillId="19" borderId="34" xfId="1" applyNumberFormat="1" applyFont="1" applyFill="1" applyBorder="1" applyAlignment="1">
      <alignment horizontal="center" vertical="center"/>
    </xf>
    <xf numFmtId="38" fontId="28" fillId="19" borderId="36" xfId="1" applyNumberFormat="1" applyFont="1" applyFill="1" applyBorder="1" applyAlignment="1">
      <alignment horizontal="center" vertical="center"/>
    </xf>
    <xf numFmtId="38" fontId="28" fillId="19" borderId="38" xfId="1" applyNumberFormat="1" applyFont="1" applyFill="1" applyBorder="1" applyAlignment="1">
      <alignment horizontal="center" vertical="center"/>
    </xf>
    <xf numFmtId="38" fontId="6" fillId="19" borderId="42" xfId="1" applyNumberFormat="1" applyFont="1" applyFill="1" applyBorder="1" applyAlignment="1">
      <alignment horizontal="center" vertical="center"/>
    </xf>
    <xf numFmtId="38" fontId="6" fillId="19" borderId="36" xfId="1" applyNumberFormat="1" applyFont="1" applyFill="1" applyBorder="1" applyAlignment="1">
      <alignment horizontal="center" vertical="center"/>
    </xf>
    <xf numFmtId="38" fontId="6" fillId="19" borderId="34" xfId="1" applyNumberFormat="1" applyFont="1" applyFill="1" applyBorder="1" applyAlignment="1">
      <alignment horizontal="center" vertical="center"/>
    </xf>
    <xf numFmtId="38" fontId="6" fillId="19" borderId="38" xfId="1" applyNumberFormat="1" applyFont="1" applyFill="1" applyBorder="1" applyAlignment="1">
      <alignment horizontal="center" vertical="center"/>
    </xf>
    <xf numFmtId="38" fontId="6" fillId="19" borderId="26" xfId="1" applyNumberFormat="1" applyFont="1" applyFill="1" applyBorder="1" applyAlignment="1">
      <alignment horizontal="center" vertical="center"/>
    </xf>
    <xf numFmtId="38" fontId="6" fillId="19" borderId="24" xfId="1" applyNumberFormat="1" applyFont="1" applyFill="1" applyBorder="1" applyAlignment="1">
      <alignment horizontal="center" vertical="center"/>
    </xf>
    <xf numFmtId="38" fontId="6" fillId="19" borderId="54" xfId="1" applyNumberFormat="1" applyFont="1" applyFill="1" applyBorder="1" applyAlignment="1">
      <alignment horizontal="center" vertical="center"/>
    </xf>
    <xf numFmtId="38" fontId="6" fillId="19" borderId="58" xfId="1" applyNumberFormat="1" applyFont="1" applyFill="1" applyBorder="1" applyAlignment="1">
      <alignment horizontal="center" vertical="center"/>
    </xf>
    <xf numFmtId="38" fontId="6" fillId="19" borderId="50" xfId="1" applyNumberFormat="1" applyFont="1" applyFill="1" applyBorder="1" applyAlignment="1">
      <alignment horizontal="center" vertical="center"/>
    </xf>
    <xf numFmtId="166" fontId="24" fillId="19" borderId="19" xfId="0" applyNumberFormat="1" applyFont="1" applyFill="1" applyBorder="1"/>
    <xf numFmtId="166" fontId="24" fillId="19" borderId="24" xfId="0" applyNumberFormat="1" applyFont="1" applyFill="1" applyBorder="1"/>
    <xf numFmtId="166" fontId="24" fillId="19" borderId="30" xfId="0" applyNumberFormat="1" applyFont="1" applyFill="1" applyBorder="1"/>
    <xf numFmtId="38" fontId="28" fillId="19" borderId="79" xfId="1" applyNumberFormat="1" applyFont="1" applyFill="1" applyBorder="1" applyAlignment="1">
      <alignment horizontal="center" vertical="center"/>
    </xf>
    <xf numFmtId="38" fontId="6" fillId="19" borderId="55" xfId="1" applyNumberFormat="1" applyFont="1" applyFill="1" applyBorder="1" applyAlignment="1">
      <alignment horizontal="center" vertical="center"/>
    </xf>
    <xf numFmtId="38" fontId="6" fillId="19" borderId="45" xfId="1" applyNumberFormat="1" applyFont="1" applyFill="1" applyBorder="1" applyAlignment="1">
      <alignment horizontal="center" vertical="center"/>
    </xf>
    <xf numFmtId="38" fontId="6" fillId="19" borderId="51" xfId="1" applyNumberFormat="1" applyFont="1" applyFill="1" applyBorder="1" applyAlignment="1">
      <alignment horizontal="center" vertical="center"/>
    </xf>
    <xf numFmtId="38" fontId="28" fillId="19" borderId="137" xfId="1" applyNumberFormat="1" applyFont="1" applyFill="1" applyBorder="1" applyAlignment="1">
      <alignment horizontal="center" vertical="center"/>
    </xf>
    <xf numFmtId="38" fontId="28" fillId="19" borderId="87" xfId="1" applyNumberFormat="1" applyFont="1" applyFill="1" applyBorder="1" applyAlignment="1">
      <alignment horizontal="center" vertical="center"/>
    </xf>
    <xf numFmtId="38" fontId="28" fillId="19" borderId="103" xfId="1" applyNumberFormat="1" applyFont="1" applyFill="1" applyBorder="1" applyAlignment="1">
      <alignment horizontal="center" vertical="center"/>
    </xf>
    <xf numFmtId="38" fontId="28" fillId="19" borderId="135" xfId="1" applyNumberFormat="1" applyFont="1" applyFill="1" applyBorder="1" applyAlignment="1">
      <alignment horizontal="center" vertical="center"/>
    </xf>
    <xf numFmtId="38" fontId="28" fillId="19" borderId="116" xfId="1" applyNumberFormat="1" applyFont="1" applyFill="1" applyBorder="1" applyAlignment="1">
      <alignment horizontal="center" vertical="center"/>
    </xf>
    <xf numFmtId="38" fontId="28" fillId="19" borderId="24" xfId="1" applyNumberFormat="1" applyFont="1" applyFill="1" applyBorder="1" applyAlignment="1">
      <alignment horizontal="center" vertical="center"/>
    </xf>
    <xf numFmtId="38" fontId="6" fillId="19" borderId="30" xfId="1" applyNumberFormat="1" applyFont="1" applyFill="1" applyBorder="1" applyAlignment="1">
      <alignment horizontal="center" vertical="center"/>
    </xf>
    <xf numFmtId="38" fontId="6" fillId="19" borderId="74" xfId="1" applyNumberFormat="1" applyFont="1" applyFill="1" applyBorder="1" applyAlignment="1">
      <alignment horizontal="center" vertical="center"/>
    </xf>
    <xf numFmtId="0" fontId="6" fillId="0" borderId="41" xfId="1" applyFont="1" applyFill="1" applyBorder="1" applyAlignment="1">
      <alignment vertical="center"/>
    </xf>
    <xf numFmtId="164" fontId="3" fillId="0" borderId="42" xfId="1" applyNumberFormat="1" applyFont="1" applyFill="1" applyBorder="1" applyAlignment="1">
      <alignment horizontal="center" vertical="center"/>
    </xf>
    <xf numFmtId="3" fontId="3" fillId="0" borderId="71" xfId="1" applyNumberFormat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vertical="center"/>
    </xf>
    <xf numFmtId="164" fontId="3" fillId="0" borderId="34" xfId="1" applyNumberFormat="1" applyFont="1" applyFill="1" applyBorder="1" applyAlignment="1">
      <alignment horizontal="center" vertical="center"/>
    </xf>
    <xf numFmtId="165" fontId="3" fillId="0" borderId="43" xfId="1" applyNumberFormat="1" applyFont="1" applyFill="1" applyBorder="1" applyAlignment="1">
      <alignment horizontal="center" vertical="center"/>
    </xf>
    <xf numFmtId="0" fontId="6" fillId="0" borderId="95" xfId="1" applyFont="1" applyFill="1" applyBorder="1" applyAlignment="1">
      <alignment vertical="center"/>
    </xf>
    <xf numFmtId="164" fontId="3" fillId="0" borderId="39" xfId="1" applyNumberFormat="1" applyFont="1" applyFill="1" applyBorder="1" applyAlignment="1">
      <alignment horizontal="center" vertical="center"/>
    </xf>
    <xf numFmtId="165" fontId="3" fillId="0" borderId="105" xfId="1" applyNumberFormat="1" applyFont="1" applyFill="1" applyBorder="1" applyAlignment="1">
      <alignment horizontal="center" vertical="center"/>
    </xf>
    <xf numFmtId="38" fontId="6" fillId="0" borderId="106" xfId="1" applyNumberFormat="1" applyFont="1" applyFill="1" applyBorder="1" applyAlignment="1">
      <alignment horizontal="center" vertical="center"/>
    </xf>
    <xf numFmtId="38" fontId="6" fillId="0" borderId="107" xfId="1" applyNumberFormat="1" applyFont="1" applyFill="1" applyBorder="1" applyAlignment="1">
      <alignment horizontal="center" vertical="center"/>
    </xf>
    <xf numFmtId="38" fontId="6" fillId="0" borderId="108" xfId="1" applyNumberFormat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vertical="center"/>
    </xf>
    <xf numFmtId="164" fontId="3" fillId="0" borderId="36" xfId="1" applyNumberFormat="1" applyFont="1" applyFill="1" applyBorder="1" applyAlignment="1">
      <alignment horizontal="center" vertical="center"/>
    </xf>
    <xf numFmtId="165" fontId="3" fillId="0" borderId="45" xfId="1" applyNumberFormat="1" applyFont="1" applyFill="1" applyBorder="1" applyAlignment="1">
      <alignment horizontal="center" vertical="center"/>
    </xf>
    <xf numFmtId="0" fontId="6" fillId="0" borderId="37" xfId="1" applyFont="1" applyFill="1" applyBorder="1" applyAlignment="1">
      <alignment vertical="center"/>
    </xf>
    <xf numFmtId="164" fontId="3" fillId="0" borderId="38" xfId="1" applyNumberFormat="1" applyFont="1" applyFill="1" applyBorder="1" applyAlignment="1">
      <alignment horizontal="center" vertical="center"/>
    </xf>
    <xf numFmtId="165" fontId="3" fillId="0" borderId="66" xfId="1" applyNumberFormat="1" applyFont="1" applyFill="1" applyBorder="1" applyAlignment="1">
      <alignment horizontal="center" vertical="center"/>
    </xf>
    <xf numFmtId="165" fontId="3" fillId="0" borderId="42" xfId="1" applyNumberFormat="1" applyFont="1" applyFill="1" applyBorder="1" applyAlignment="1">
      <alignment horizontal="center" vertical="center"/>
    </xf>
    <xf numFmtId="165" fontId="3" fillId="0" borderId="71" xfId="1" applyNumberFormat="1" applyFont="1" applyFill="1" applyBorder="1" applyAlignment="1">
      <alignment horizontal="center" vertical="center"/>
    </xf>
    <xf numFmtId="165" fontId="3" fillId="0" borderId="36" xfId="1" applyNumberFormat="1" applyFont="1" applyFill="1" applyBorder="1" applyAlignment="1">
      <alignment horizontal="center" vertical="center"/>
    </xf>
    <xf numFmtId="165" fontId="3" fillId="0" borderId="50" xfId="1" applyNumberFormat="1" applyFont="1" applyFill="1" applyBorder="1" applyAlignment="1">
      <alignment horizontal="center" vertical="center"/>
    </xf>
    <xf numFmtId="165" fontId="3" fillId="0" borderId="38" xfId="1" applyNumberFormat="1" applyFont="1" applyFill="1" applyBorder="1" applyAlignment="1">
      <alignment horizontal="center" vertical="center"/>
    </xf>
    <xf numFmtId="38" fontId="28" fillId="0" borderId="54" xfId="1" applyNumberFormat="1" applyFont="1" applyFill="1" applyBorder="1" applyAlignment="1">
      <alignment horizontal="center" vertical="center"/>
    </xf>
    <xf numFmtId="165" fontId="3" fillId="0" borderId="34" xfId="1" applyNumberFormat="1" applyFont="1" applyFill="1" applyBorder="1" applyAlignment="1">
      <alignment horizontal="center" vertical="center"/>
    </xf>
    <xf numFmtId="165" fontId="3" fillId="0" borderId="51" xfId="1" applyNumberFormat="1" applyFont="1" applyFill="1" applyBorder="1" applyAlignment="1">
      <alignment horizontal="center" vertical="center"/>
    </xf>
    <xf numFmtId="38" fontId="6" fillId="0" borderId="42" xfId="1" applyNumberFormat="1" applyFont="1" applyFill="1" applyBorder="1" applyAlignment="1">
      <alignment vertical="center"/>
    </xf>
    <xf numFmtId="38" fontId="6" fillId="0" borderId="10" xfId="1" applyNumberFormat="1" applyFont="1" applyFill="1" applyBorder="1" applyAlignment="1">
      <alignment vertical="center"/>
    </xf>
    <xf numFmtId="38" fontId="6" fillId="0" borderId="36" xfId="1" applyNumberFormat="1" applyFont="1" applyFill="1" applyBorder="1" applyAlignment="1">
      <alignment vertical="center"/>
    </xf>
    <xf numFmtId="38" fontId="6" fillId="0" borderId="46" xfId="1" applyNumberFormat="1" applyFont="1" applyFill="1" applyBorder="1" applyAlignment="1">
      <alignment vertical="center"/>
    </xf>
    <xf numFmtId="38" fontId="6" fillId="0" borderId="58" xfId="1" applyNumberFormat="1" applyFont="1" applyFill="1" applyBorder="1" applyAlignment="1">
      <alignment vertical="center"/>
    </xf>
    <xf numFmtId="38" fontId="6" fillId="0" borderId="60" xfId="1" applyNumberFormat="1" applyFont="1" applyFill="1" applyBorder="1" applyAlignment="1">
      <alignment vertical="center"/>
    </xf>
    <xf numFmtId="38" fontId="6" fillId="0" borderId="54" xfId="1" applyNumberFormat="1" applyFont="1" applyFill="1" applyBorder="1" applyAlignment="1">
      <alignment vertical="center"/>
    </xf>
    <xf numFmtId="38" fontId="6" fillId="0" borderId="56" xfId="1" applyNumberFormat="1" applyFont="1" applyFill="1" applyBorder="1" applyAlignment="1">
      <alignment vertical="center"/>
    </xf>
    <xf numFmtId="0" fontId="3" fillId="0" borderId="109" xfId="1" applyFont="1" applyFill="1" applyBorder="1" applyAlignment="1">
      <alignment horizontal="center" vertical="center"/>
    </xf>
    <xf numFmtId="0" fontId="3" fillId="0" borderId="99" xfId="1" applyFont="1" applyFill="1" applyBorder="1" applyAlignment="1">
      <alignment horizontal="center" vertical="center"/>
    </xf>
    <xf numFmtId="38" fontId="6" fillId="0" borderId="110" xfId="1" applyNumberFormat="1" applyFont="1" applyFill="1" applyBorder="1" applyAlignment="1">
      <alignment horizontal="center" vertical="center"/>
    </xf>
    <xf numFmtId="38" fontId="6" fillId="0" borderId="111" xfId="1" applyNumberFormat="1" applyFont="1" applyFill="1" applyBorder="1" applyAlignment="1">
      <alignment horizontal="center" vertical="center"/>
    </xf>
    <xf numFmtId="38" fontId="6" fillId="19" borderId="107" xfId="1" applyNumberFormat="1" applyFont="1" applyFill="1" applyBorder="1" applyAlignment="1">
      <alignment horizontal="center" vertical="center"/>
    </xf>
    <xf numFmtId="38" fontId="28" fillId="19" borderId="54" xfId="1" applyNumberFormat="1" applyFont="1" applyFill="1" applyBorder="1" applyAlignment="1">
      <alignment horizontal="center" vertical="center"/>
    </xf>
    <xf numFmtId="38" fontId="28" fillId="19" borderId="58" xfId="1" applyNumberFormat="1" applyFont="1" applyFill="1" applyBorder="1" applyAlignment="1">
      <alignment horizontal="center" vertical="center"/>
    </xf>
    <xf numFmtId="38" fontId="6" fillId="19" borderId="42" xfId="1" applyNumberFormat="1" applyFont="1" applyFill="1" applyBorder="1" applyAlignment="1">
      <alignment vertical="center"/>
    </xf>
    <xf numFmtId="38" fontId="6" fillId="19" borderId="36" xfId="1" applyNumberFormat="1" applyFont="1" applyFill="1" applyBorder="1" applyAlignment="1">
      <alignment vertical="center"/>
    </xf>
    <xf numFmtId="38" fontId="6" fillId="19" borderId="58" xfId="1" applyNumberFormat="1" applyFont="1" applyFill="1" applyBorder="1" applyAlignment="1">
      <alignment vertical="center"/>
    </xf>
    <xf numFmtId="38" fontId="6" fillId="19" borderId="54" xfId="1" applyNumberFormat="1" applyFont="1" applyFill="1" applyBorder="1" applyAlignment="1">
      <alignment vertical="center"/>
    </xf>
    <xf numFmtId="0" fontId="28" fillId="0" borderId="17" xfId="0" applyFont="1" applyFill="1" applyBorder="1" applyAlignment="1">
      <alignment horizontal="left" vertical="center" wrapText="1"/>
    </xf>
    <xf numFmtId="165" fontId="30" fillId="0" borderId="129" xfId="0" applyNumberFormat="1" applyFont="1" applyFill="1" applyBorder="1" applyAlignment="1">
      <alignment horizontal="center" wrapText="1"/>
    </xf>
    <xf numFmtId="2" fontId="33" fillId="0" borderId="17" xfId="0" applyNumberFormat="1" applyFont="1" applyFill="1" applyBorder="1" applyAlignment="1">
      <alignment horizontal="center" wrapText="1"/>
    </xf>
    <xf numFmtId="38" fontId="28" fillId="0" borderId="26" xfId="0" applyNumberFormat="1" applyFont="1" applyFill="1" applyBorder="1" applyAlignment="1">
      <alignment horizontal="center" wrapText="1"/>
    </xf>
    <xf numFmtId="38" fontId="28" fillId="0" borderId="19" xfId="0" applyNumberFormat="1" applyFont="1" applyFill="1" applyBorder="1" applyAlignment="1">
      <alignment horizontal="center" wrapText="1"/>
    </xf>
    <xf numFmtId="38" fontId="28" fillId="0" borderId="21" xfId="0" applyNumberFormat="1" applyFont="1" applyFill="1" applyBorder="1" applyAlignment="1">
      <alignment horizontal="center" wrapText="1"/>
    </xf>
    <xf numFmtId="0" fontId="28" fillId="0" borderId="22" xfId="0" applyFont="1" applyFill="1" applyBorder="1" applyAlignment="1">
      <alignment horizontal="left" vertical="center" wrapText="1"/>
    </xf>
    <xf numFmtId="165" fontId="30" fillId="0" borderId="130" xfId="0" applyNumberFormat="1" applyFont="1" applyFill="1" applyBorder="1" applyAlignment="1">
      <alignment horizontal="center" wrapText="1"/>
    </xf>
    <xf numFmtId="2" fontId="33" fillId="0" borderId="22" xfId="0" applyNumberFormat="1" applyFont="1" applyFill="1" applyBorder="1" applyAlignment="1">
      <alignment horizontal="center" wrapText="1"/>
    </xf>
    <xf numFmtId="38" fontId="28" fillId="0" borderId="24" xfId="0" applyNumberFormat="1" applyFont="1" applyFill="1" applyBorder="1" applyAlignment="1">
      <alignment horizontal="center" wrapText="1"/>
    </xf>
    <xf numFmtId="38" fontId="28" fillId="0" borderId="81" xfId="0" applyNumberFormat="1" applyFont="1" applyFill="1" applyBorder="1" applyAlignment="1">
      <alignment horizontal="center" wrapText="1"/>
    </xf>
    <xf numFmtId="38" fontId="28" fillId="0" borderId="77" xfId="0" applyNumberFormat="1" applyFont="1" applyFill="1" applyBorder="1" applyAlignment="1">
      <alignment horizontal="center" wrapText="1"/>
    </xf>
    <xf numFmtId="0" fontId="28" fillId="0" borderId="28" xfId="0" applyFont="1" applyFill="1" applyBorder="1" applyAlignment="1">
      <alignment horizontal="left" vertical="center" wrapText="1"/>
    </xf>
    <xf numFmtId="165" fontId="30" fillId="0" borderId="131" xfId="0" applyNumberFormat="1" applyFont="1" applyFill="1" applyBorder="1" applyAlignment="1">
      <alignment horizontal="center" wrapText="1"/>
    </xf>
    <xf numFmtId="2" fontId="33" fillId="0" borderId="28" xfId="0" applyNumberFormat="1" applyFont="1" applyFill="1" applyBorder="1" applyAlignment="1">
      <alignment horizontal="center" wrapText="1"/>
    </xf>
    <xf numFmtId="38" fontId="28" fillId="0" borderId="78" xfId="0" applyNumberFormat="1" applyFont="1" applyFill="1" applyBorder="1" applyAlignment="1">
      <alignment horizontal="center" wrapText="1"/>
    </xf>
    <xf numFmtId="38" fontId="28" fillId="0" borderId="30" xfId="0" applyNumberFormat="1" applyFont="1" applyFill="1" applyBorder="1" applyAlignment="1">
      <alignment horizontal="center" wrapText="1"/>
    </xf>
    <xf numFmtId="0" fontId="28" fillId="19" borderId="125" xfId="0" applyFont="1" applyFill="1" applyBorder="1" applyAlignment="1">
      <alignment horizontal="center" vertical="center" wrapText="1"/>
    </xf>
    <xf numFmtId="0" fontId="28" fillId="19" borderId="153" xfId="0" applyFont="1" applyFill="1" applyBorder="1" applyAlignment="1">
      <alignment horizontal="center" vertical="center" wrapText="1"/>
    </xf>
    <xf numFmtId="0" fontId="28" fillId="19" borderId="117" xfId="0" applyFont="1" applyFill="1" applyBorder="1" applyAlignment="1">
      <alignment horizontal="center" vertical="center" wrapText="1"/>
    </xf>
    <xf numFmtId="0" fontId="28" fillId="19" borderId="118" xfId="0" applyFont="1" applyFill="1" applyBorder="1" applyAlignment="1">
      <alignment horizontal="center" vertical="center" wrapText="1"/>
    </xf>
    <xf numFmtId="0" fontId="28" fillId="19" borderId="16" xfId="0" applyFont="1" applyFill="1" applyBorder="1" applyAlignment="1">
      <alignment horizontal="center" vertical="center" wrapText="1"/>
    </xf>
    <xf numFmtId="0" fontId="28" fillId="19" borderId="9" xfId="0" applyFont="1" applyFill="1" applyBorder="1" applyAlignment="1">
      <alignment horizontal="center" vertical="center" wrapText="1"/>
    </xf>
    <xf numFmtId="0" fontId="28" fillId="19" borderId="125" xfId="0" applyFont="1" applyFill="1" applyBorder="1" applyAlignment="1">
      <alignment horizontal="center" wrapText="1"/>
    </xf>
    <xf numFmtId="0" fontId="28" fillId="19" borderId="126" xfId="0" applyFont="1" applyFill="1" applyBorder="1" applyAlignment="1">
      <alignment horizontal="center" wrapText="1"/>
    </xf>
    <xf numFmtId="0" fontId="28" fillId="19" borderId="90" xfId="0" applyFont="1" applyFill="1" applyBorder="1" applyAlignment="1">
      <alignment horizontal="center" vertical="center" wrapText="1"/>
    </xf>
    <xf numFmtId="0" fontId="28" fillId="19" borderId="113" xfId="0" applyFont="1" applyFill="1" applyBorder="1" applyAlignment="1">
      <alignment horizontal="center" vertical="center" wrapText="1"/>
    </xf>
    <xf numFmtId="0" fontId="28" fillId="19" borderId="90" xfId="0" applyFont="1" applyFill="1" applyBorder="1" applyAlignment="1">
      <alignment horizontal="center" wrapText="1"/>
    </xf>
    <xf numFmtId="0" fontId="28" fillId="19" borderId="113" xfId="0" applyFont="1" applyFill="1" applyBorder="1" applyAlignment="1">
      <alignment horizontal="center" wrapText="1"/>
    </xf>
    <xf numFmtId="0" fontId="28" fillId="19" borderId="9" xfId="0" applyFont="1" applyFill="1" applyBorder="1" applyAlignment="1">
      <alignment horizontal="center" wrapText="1"/>
    </xf>
    <xf numFmtId="0" fontId="28" fillId="19" borderId="139" xfId="0" applyFont="1" applyFill="1" applyBorder="1" applyAlignment="1">
      <alignment horizontal="center" wrapText="1"/>
    </xf>
    <xf numFmtId="0" fontId="28" fillId="19" borderId="144" xfId="0" applyFont="1" applyFill="1" applyBorder="1" applyAlignment="1">
      <alignment horizontal="center" wrapText="1"/>
    </xf>
    <xf numFmtId="0" fontId="28" fillId="19" borderId="140" xfId="0" applyFont="1" applyFill="1" applyBorder="1" applyAlignment="1">
      <alignment horizontal="center" wrapText="1"/>
    </xf>
    <xf numFmtId="0" fontId="29" fillId="19" borderId="14" xfId="0" applyFont="1" applyFill="1" applyBorder="1" applyAlignment="1">
      <alignment horizontal="center" vertical="center"/>
    </xf>
    <xf numFmtId="0" fontId="6" fillId="19" borderId="14" xfId="0" applyFont="1" applyFill="1" applyBorder="1" applyAlignment="1">
      <alignment horizontal="center" vertical="center"/>
    </xf>
    <xf numFmtId="0" fontId="28" fillId="19" borderId="126" xfId="0" applyFont="1" applyFill="1" applyBorder="1" applyAlignment="1">
      <alignment horizontal="center" vertical="center" wrapText="1"/>
    </xf>
    <xf numFmtId="0" fontId="28" fillId="19" borderId="128" xfId="0" applyFont="1" applyFill="1" applyBorder="1" applyAlignment="1">
      <alignment horizontal="center" wrapText="1"/>
    </xf>
    <xf numFmtId="0" fontId="6" fillId="0" borderId="119" xfId="0" applyFont="1" applyFill="1" applyBorder="1" applyAlignment="1">
      <alignment horizontal="left"/>
    </xf>
    <xf numFmtId="165" fontId="33" fillId="0" borderId="17" xfId="0" applyNumberFormat="1" applyFont="1" applyFill="1" applyBorder="1" applyAlignment="1">
      <alignment horizontal="center" vertical="center" wrapText="1"/>
    </xf>
    <xf numFmtId="2" fontId="29" fillId="0" borderId="120" xfId="0" applyNumberFormat="1" applyFont="1" applyFill="1" applyBorder="1" applyAlignment="1">
      <alignment horizontal="center"/>
    </xf>
    <xf numFmtId="1" fontId="24" fillId="0" borderId="76" xfId="0" applyNumberFormat="1" applyFont="1" applyFill="1" applyBorder="1" applyAlignment="1">
      <alignment horizontal="center"/>
    </xf>
    <xf numFmtId="1" fontId="24" fillId="0" borderId="19" xfId="0" applyNumberFormat="1" applyFont="1" applyFill="1" applyBorder="1" applyAlignment="1">
      <alignment horizontal="left" indent="1"/>
    </xf>
    <xf numFmtId="1" fontId="24" fillId="0" borderId="19" xfId="0" applyNumberFormat="1" applyFont="1" applyFill="1" applyBorder="1" applyAlignment="1">
      <alignment horizontal="left"/>
    </xf>
    <xf numFmtId="1" fontId="24" fillId="0" borderId="21" xfId="0" applyNumberFormat="1" applyFont="1" applyFill="1" applyBorder="1" applyAlignment="1">
      <alignment horizontal="left"/>
    </xf>
    <xf numFmtId="0" fontId="6" fillId="0" borderId="121" xfId="0" applyFont="1" applyFill="1" applyBorder="1" applyAlignment="1">
      <alignment horizontal="left"/>
    </xf>
    <xf numFmtId="165" fontId="33" fillId="0" borderId="22" xfId="0" applyNumberFormat="1" applyFont="1" applyFill="1" applyBorder="1" applyAlignment="1">
      <alignment horizontal="center" vertical="center" wrapText="1"/>
    </xf>
    <xf numFmtId="2" fontId="29" fillId="0" borderId="122" xfId="0" applyNumberFormat="1" applyFont="1" applyFill="1" applyBorder="1" applyAlignment="1">
      <alignment horizontal="center"/>
    </xf>
    <xf numFmtId="1" fontId="24" fillId="0" borderId="77" xfId="0" applyNumberFormat="1" applyFont="1" applyFill="1" applyBorder="1" applyAlignment="1">
      <alignment horizontal="center"/>
    </xf>
    <xf numFmtId="1" fontId="24" fillId="0" borderId="24" xfId="0" applyNumberFormat="1" applyFont="1" applyFill="1" applyBorder="1" applyAlignment="1">
      <alignment horizontal="left" indent="1"/>
    </xf>
    <xf numFmtId="1" fontId="24" fillId="0" borderId="24" xfId="0" applyNumberFormat="1" applyFont="1" applyFill="1" applyBorder="1" applyAlignment="1">
      <alignment horizontal="left"/>
    </xf>
    <xf numFmtId="1" fontId="24" fillId="0" borderId="81" xfId="0" applyNumberFormat="1" applyFont="1" applyFill="1" applyBorder="1" applyAlignment="1">
      <alignment horizontal="left"/>
    </xf>
    <xf numFmtId="0" fontId="24" fillId="0" borderId="121" xfId="0" applyFont="1" applyFill="1" applyBorder="1" applyAlignment="1">
      <alignment horizontal="left"/>
    </xf>
    <xf numFmtId="1" fontId="24" fillId="0" borderId="24" xfId="0" applyNumberFormat="1" applyFont="1" applyFill="1" applyBorder="1" applyAlignment="1">
      <alignment horizontal="center"/>
    </xf>
    <xf numFmtId="0" fontId="24" fillId="0" borderId="124" xfId="0" applyFont="1" applyFill="1" applyBorder="1" applyAlignment="1">
      <alignment horizontal="left"/>
    </xf>
    <xf numFmtId="165" fontId="33" fillId="0" borderId="28" xfId="0" applyNumberFormat="1" applyFont="1" applyFill="1" applyBorder="1" applyAlignment="1">
      <alignment horizontal="center" vertical="center" wrapText="1"/>
    </xf>
    <xf numFmtId="2" fontId="29" fillId="0" borderId="132" xfId="0" applyNumberFormat="1" applyFont="1" applyFill="1" applyBorder="1" applyAlignment="1">
      <alignment horizontal="center"/>
    </xf>
    <xf numFmtId="1" fontId="24" fillId="0" borderId="78" xfId="0" applyNumberFormat="1" applyFont="1" applyFill="1" applyBorder="1" applyAlignment="1">
      <alignment horizontal="center"/>
    </xf>
    <xf numFmtId="1" fontId="24" fillId="0" borderId="30" xfId="0" applyNumberFormat="1" applyFont="1" applyFill="1" applyBorder="1" applyAlignment="1">
      <alignment horizontal="left" indent="1"/>
    </xf>
    <xf numFmtId="1" fontId="24" fillId="0" borderId="30" xfId="0" applyNumberFormat="1" applyFont="1" applyFill="1" applyBorder="1" applyAlignment="1">
      <alignment horizontal="left"/>
    </xf>
    <xf numFmtId="1" fontId="29" fillId="0" borderId="30" xfId="0" applyNumberFormat="1" applyFont="1" applyFill="1" applyBorder="1" applyAlignment="1">
      <alignment horizontal="center"/>
    </xf>
    <xf numFmtId="1" fontId="24" fillId="0" borderId="32" xfId="0" applyNumberFormat="1" applyFont="1" applyFill="1" applyBorder="1" applyAlignment="1">
      <alignment horizontal="left"/>
    </xf>
    <xf numFmtId="0" fontId="28" fillId="0" borderId="17" xfId="0" applyFont="1" applyFill="1" applyBorder="1" applyAlignment="1">
      <alignment horizontal="left" wrapText="1"/>
    </xf>
    <xf numFmtId="165" fontId="17" fillId="0" borderId="17" xfId="1" applyNumberFormat="1" applyFont="1" applyFill="1" applyBorder="1" applyAlignment="1">
      <alignment horizontal="center" vertical="center"/>
    </xf>
    <xf numFmtId="38" fontId="28" fillId="0" borderId="18" xfId="0" applyNumberFormat="1" applyFont="1" applyFill="1" applyBorder="1" applyAlignment="1">
      <alignment horizontal="center" wrapText="1"/>
    </xf>
    <xf numFmtId="0" fontId="28" fillId="0" borderId="22" xfId="0" applyFont="1" applyFill="1" applyBorder="1" applyAlignment="1">
      <alignment horizontal="left" wrapText="1"/>
    </xf>
    <xf numFmtId="165" fontId="17" fillId="0" borderId="22" xfId="1" applyNumberFormat="1" applyFont="1" applyFill="1" applyBorder="1" applyAlignment="1">
      <alignment horizontal="center" vertical="center"/>
    </xf>
    <xf numFmtId="38" fontId="28" fillId="0" borderId="23" xfId="0" applyNumberFormat="1" applyFont="1" applyFill="1" applyBorder="1" applyAlignment="1">
      <alignment horizontal="center" wrapText="1"/>
    </xf>
    <xf numFmtId="0" fontId="28" fillId="0" borderId="28" xfId="0" applyFont="1" applyFill="1" applyBorder="1" applyAlignment="1">
      <alignment horizontal="left" wrapText="1"/>
    </xf>
    <xf numFmtId="165" fontId="17" fillId="0" borderId="28" xfId="1" applyNumberFormat="1" applyFont="1" applyFill="1" applyBorder="1" applyAlignment="1">
      <alignment horizontal="center" vertical="center"/>
    </xf>
    <xf numFmtId="38" fontId="28" fillId="0" borderId="29" xfId="0" applyNumberFormat="1" applyFont="1" applyFill="1" applyBorder="1" applyAlignment="1">
      <alignment horizontal="center" wrapText="1"/>
    </xf>
    <xf numFmtId="38" fontId="28" fillId="0" borderId="32" xfId="0" applyNumberFormat="1" applyFont="1" applyFill="1" applyBorder="1" applyAlignment="1">
      <alignment horizontal="center" wrapText="1"/>
    </xf>
    <xf numFmtId="0" fontId="28" fillId="0" borderId="112" xfId="0" applyFont="1" applyFill="1" applyBorder="1" applyAlignment="1">
      <alignment horizontal="left" wrapText="1"/>
    </xf>
    <xf numFmtId="2" fontId="33" fillId="0" borderId="112" xfId="0" applyNumberFormat="1" applyFont="1" applyFill="1" applyBorder="1" applyAlignment="1">
      <alignment horizontal="center" wrapText="1"/>
    </xf>
    <xf numFmtId="38" fontId="28" fillId="0" borderId="72" xfId="0" applyNumberFormat="1" applyFont="1" applyFill="1" applyBorder="1" applyAlignment="1">
      <alignment horizontal="center" wrapText="1"/>
    </xf>
    <xf numFmtId="38" fontId="28" fillId="0" borderId="27" xfId="0" applyNumberFormat="1" applyFont="1" applyFill="1" applyBorder="1" applyAlignment="1">
      <alignment horizontal="center" wrapText="1"/>
    </xf>
    <xf numFmtId="165" fontId="33" fillId="0" borderId="69" xfId="0" applyNumberFormat="1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left"/>
    </xf>
    <xf numFmtId="2" fontId="29" fillId="0" borderId="17" xfId="0" applyNumberFormat="1" applyFont="1" applyFill="1" applyBorder="1" applyAlignment="1">
      <alignment horizontal="center"/>
    </xf>
    <xf numFmtId="1" fontId="29" fillId="0" borderId="18" xfId="0" applyNumberFormat="1" applyFont="1" applyFill="1" applyBorder="1" applyAlignment="1">
      <alignment horizontal="center"/>
    </xf>
    <xf numFmtId="1" fontId="29" fillId="0" borderId="19" xfId="0" applyNumberFormat="1" applyFont="1" applyFill="1" applyBorder="1" applyAlignment="1">
      <alignment horizontal="center"/>
    </xf>
    <xf numFmtId="1" fontId="29" fillId="0" borderId="21" xfId="0" applyNumberFormat="1" applyFont="1" applyFill="1" applyBorder="1" applyAlignment="1">
      <alignment horizontal="center"/>
    </xf>
    <xf numFmtId="0" fontId="24" fillId="0" borderId="22" xfId="0" applyFont="1" applyFill="1" applyBorder="1" applyAlignment="1">
      <alignment horizontal="left"/>
    </xf>
    <xf numFmtId="2" fontId="29" fillId="0" borderId="22" xfId="0" applyNumberFormat="1" applyFont="1" applyFill="1" applyBorder="1" applyAlignment="1">
      <alignment horizontal="center"/>
    </xf>
    <xf numFmtId="1" fontId="29" fillId="0" borderId="23" xfId="0" applyNumberFormat="1" applyFont="1" applyFill="1" applyBorder="1" applyAlignment="1">
      <alignment horizontal="center"/>
    </xf>
    <xf numFmtId="1" fontId="29" fillId="0" borderId="24" xfId="0" applyNumberFormat="1" applyFont="1" applyFill="1" applyBorder="1" applyAlignment="1">
      <alignment horizontal="center"/>
    </xf>
    <xf numFmtId="1" fontId="29" fillId="0" borderId="81" xfId="0" applyNumberFormat="1" applyFont="1" applyFill="1" applyBorder="1" applyAlignment="1">
      <alignment horizontal="center"/>
    </xf>
    <xf numFmtId="1" fontId="24" fillId="0" borderId="23" xfId="0" applyNumberFormat="1" applyFont="1" applyFill="1" applyBorder="1" applyAlignment="1">
      <alignment horizontal="center"/>
    </xf>
    <xf numFmtId="0" fontId="24" fillId="0" borderId="28" xfId="0" applyFont="1" applyFill="1" applyBorder="1" applyAlignment="1">
      <alignment horizontal="left"/>
    </xf>
    <xf numFmtId="2" fontId="29" fillId="0" borderId="28" xfId="0" applyNumberFormat="1" applyFont="1" applyFill="1" applyBorder="1" applyAlignment="1">
      <alignment horizontal="center"/>
    </xf>
    <xf numFmtId="1" fontId="24" fillId="0" borderId="29" xfId="0" applyNumberFormat="1" applyFont="1" applyFill="1" applyBorder="1" applyAlignment="1">
      <alignment horizontal="center"/>
    </xf>
    <xf numFmtId="1" fontId="24" fillId="0" borderId="30" xfId="0" applyNumberFormat="1" applyFont="1" applyFill="1" applyBorder="1" applyAlignment="1">
      <alignment horizontal="center"/>
    </xf>
    <xf numFmtId="1" fontId="29" fillId="0" borderId="32" xfId="0" applyNumberFormat="1" applyFont="1" applyFill="1" applyBorder="1" applyAlignment="1">
      <alignment horizontal="center"/>
    </xf>
    <xf numFmtId="38" fontId="28" fillId="0" borderId="94" xfId="0" applyNumberFormat="1" applyFont="1" applyFill="1" applyBorder="1" applyAlignment="1">
      <alignment horizontal="center" wrapText="1"/>
    </xf>
    <xf numFmtId="38" fontId="28" fillId="0" borderId="74" xfId="0" applyNumberFormat="1" applyFont="1" applyFill="1" applyBorder="1" applyAlignment="1">
      <alignment horizontal="center" wrapText="1"/>
    </xf>
    <xf numFmtId="38" fontId="28" fillId="0" borderId="104" xfId="0" applyNumberFormat="1" applyFont="1" applyFill="1" applyBorder="1" applyAlignment="1">
      <alignment horizontal="center" wrapText="1"/>
    </xf>
    <xf numFmtId="0" fontId="6" fillId="0" borderId="17" xfId="1" applyFont="1" applyFill="1" applyBorder="1" applyAlignment="1">
      <alignment vertical="center"/>
    </xf>
    <xf numFmtId="0" fontId="17" fillId="0" borderId="120" xfId="1" applyFont="1" applyFill="1" applyBorder="1" applyAlignment="1">
      <alignment horizontal="center" vertical="center"/>
    </xf>
    <xf numFmtId="4" fontId="7" fillId="0" borderId="17" xfId="1" applyNumberFormat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vertical="center"/>
    </xf>
    <xf numFmtId="0" fontId="17" fillId="0" borderId="122" xfId="1" applyFont="1" applyFill="1" applyBorder="1" applyAlignment="1">
      <alignment horizontal="center" vertical="center"/>
    </xf>
    <xf numFmtId="4" fontId="7" fillId="0" borderId="22" xfId="1" applyNumberFormat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vertical="center"/>
    </xf>
    <xf numFmtId="0" fontId="17" fillId="0" borderId="132" xfId="1" applyFont="1" applyFill="1" applyBorder="1" applyAlignment="1">
      <alignment horizontal="center" vertical="center"/>
    </xf>
    <xf numFmtId="4" fontId="7" fillId="0" borderId="28" xfId="1" applyNumberFormat="1" applyFont="1" applyFill="1" applyBorder="1" applyAlignment="1">
      <alignment horizontal="center" vertical="center"/>
    </xf>
    <xf numFmtId="165" fontId="30" fillId="0" borderId="17" xfId="0" applyNumberFormat="1" applyFont="1" applyFill="1" applyBorder="1" applyAlignment="1">
      <alignment horizontal="center" wrapText="1"/>
    </xf>
    <xf numFmtId="38" fontId="31" fillId="0" borderId="19" xfId="0" applyNumberFormat="1" applyFont="1" applyFill="1" applyBorder="1" applyAlignment="1">
      <alignment horizontal="center" wrapText="1"/>
    </xf>
    <xf numFmtId="38" fontId="31" fillId="0" borderId="21" xfId="0" applyNumberFormat="1" applyFont="1" applyFill="1" applyBorder="1" applyAlignment="1">
      <alignment horizontal="center" wrapText="1"/>
    </xf>
    <xf numFmtId="165" fontId="30" fillId="0" borderId="22" xfId="0" applyNumberFormat="1" applyFont="1" applyFill="1" applyBorder="1" applyAlignment="1">
      <alignment horizontal="center" wrapText="1"/>
    </xf>
    <xf numFmtId="38" fontId="31" fillId="0" borderId="24" xfId="0" applyNumberFormat="1" applyFont="1" applyFill="1" applyBorder="1" applyAlignment="1">
      <alignment horizontal="center" wrapText="1"/>
    </xf>
    <xf numFmtId="38" fontId="31" fillId="0" borderId="81" xfId="0" applyNumberFormat="1" applyFont="1" applyFill="1" applyBorder="1" applyAlignment="1">
      <alignment horizontal="center" wrapText="1"/>
    </xf>
    <xf numFmtId="2" fontId="33" fillId="0" borderId="22" xfId="0" applyNumberFormat="1" applyFont="1" applyFill="1" applyBorder="1" applyAlignment="1">
      <alignment horizontal="center"/>
    </xf>
    <xf numFmtId="0" fontId="28" fillId="0" borderId="127" xfId="0" applyFont="1" applyFill="1" applyBorder="1" applyAlignment="1">
      <alignment horizontal="left" wrapText="1"/>
    </xf>
    <xf numFmtId="165" fontId="30" fillId="0" borderId="127" xfId="0" applyNumberFormat="1" applyFont="1" applyFill="1" applyBorder="1" applyAlignment="1">
      <alignment horizontal="center" wrapText="1"/>
    </xf>
    <xf numFmtId="2" fontId="33" fillId="0" borderId="127" xfId="0" applyNumberFormat="1" applyFont="1" applyFill="1" applyBorder="1" applyAlignment="1">
      <alignment horizontal="center"/>
    </xf>
    <xf numFmtId="38" fontId="28" fillId="0" borderId="74" xfId="0" applyNumberFormat="1" applyFont="1" applyFill="1" applyBorder="1" applyAlignment="1">
      <alignment horizontal="center"/>
    </xf>
    <xf numFmtId="38" fontId="31" fillId="0" borderId="74" xfId="0" applyNumberFormat="1" applyFont="1" applyFill="1" applyBorder="1" applyAlignment="1">
      <alignment horizontal="center" wrapText="1"/>
    </xf>
    <xf numFmtId="38" fontId="31" fillId="0" borderId="104" xfId="0" applyNumberFormat="1" applyFont="1" applyFill="1" applyBorder="1" applyAlignment="1">
      <alignment horizontal="center" wrapText="1"/>
    </xf>
    <xf numFmtId="164" fontId="6" fillId="0" borderId="119" xfId="0" applyNumberFormat="1" applyFont="1" applyFill="1" applyBorder="1" applyAlignment="1">
      <alignment horizontal="center" vertical="center"/>
    </xf>
    <xf numFmtId="164" fontId="6" fillId="0" borderId="121" xfId="0" applyNumberFormat="1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/>
    </xf>
    <xf numFmtId="164" fontId="7" fillId="0" borderId="22" xfId="0" applyNumberFormat="1" applyFont="1" applyFill="1" applyBorder="1" applyAlignment="1">
      <alignment horizontal="center" vertical="center"/>
    </xf>
    <xf numFmtId="165" fontId="7" fillId="0" borderId="22" xfId="0" applyNumberFormat="1" applyFont="1" applyFill="1" applyBorder="1" applyAlignment="1">
      <alignment horizontal="center" vertical="center"/>
    </xf>
    <xf numFmtId="164" fontId="7" fillId="0" borderId="28" xfId="0" applyNumberFormat="1" applyFont="1" applyFill="1" applyBorder="1" applyAlignment="1">
      <alignment horizontal="center" vertical="center"/>
    </xf>
    <xf numFmtId="165" fontId="7" fillId="0" borderId="17" xfId="0" applyNumberFormat="1" applyFont="1" applyFill="1" applyBorder="1" applyAlignment="1">
      <alignment horizontal="center" vertical="center"/>
    </xf>
    <xf numFmtId="165" fontId="7" fillId="0" borderId="113" xfId="0" applyNumberFormat="1" applyFont="1" applyFill="1" applyBorder="1" applyAlignment="1">
      <alignment horizontal="center"/>
    </xf>
    <xf numFmtId="165" fontId="7" fillId="0" borderId="113" xfId="0" applyNumberFormat="1" applyFont="1" applyFill="1" applyBorder="1" applyAlignment="1">
      <alignment horizontal="center" vertical="center"/>
    </xf>
    <xf numFmtId="165" fontId="7" fillId="0" borderId="127" xfId="0" applyNumberFormat="1" applyFont="1" applyFill="1" applyBorder="1" applyAlignment="1">
      <alignment horizontal="center" vertical="center"/>
    </xf>
    <xf numFmtId="165" fontId="19" fillId="0" borderId="113" xfId="0" applyNumberFormat="1" applyFont="1" applyFill="1" applyBorder="1" applyAlignment="1">
      <alignment horizontal="center" vertical="center"/>
    </xf>
    <xf numFmtId="165" fontId="7" fillId="0" borderId="28" xfId="0" applyNumberFormat="1" applyFont="1" applyFill="1" applyBorder="1" applyAlignment="1">
      <alignment horizontal="center" vertical="center"/>
    </xf>
    <xf numFmtId="38" fontId="6" fillId="0" borderId="34" xfId="1" applyNumberFormat="1" applyFont="1" applyFill="1" applyBorder="1" applyAlignment="1">
      <alignment vertical="center"/>
    </xf>
    <xf numFmtId="38" fontId="6" fillId="0" borderId="12" xfId="1" applyNumberFormat="1" applyFont="1" applyFill="1" applyBorder="1" applyAlignment="1">
      <alignment vertical="center"/>
    </xf>
    <xf numFmtId="38" fontId="6" fillId="0" borderId="107" xfId="1" applyNumberFormat="1" applyFont="1" applyFill="1" applyBorder="1" applyAlignment="1">
      <alignment vertical="center"/>
    </xf>
    <xf numFmtId="38" fontId="6" fillId="0" borderId="108" xfId="1" applyNumberFormat="1" applyFont="1" applyFill="1" applyBorder="1" applyAlignment="1">
      <alignment vertical="center"/>
    </xf>
    <xf numFmtId="38" fontId="6" fillId="0" borderId="54" xfId="1" applyNumberFormat="1" applyFont="1" applyFill="1" applyBorder="1" applyAlignment="1">
      <alignment horizontal="center"/>
    </xf>
    <xf numFmtId="38" fontId="6" fillId="0" borderId="55" xfId="1" applyNumberFormat="1" applyFont="1" applyFill="1" applyBorder="1" applyAlignment="1">
      <alignment horizontal="center"/>
    </xf>
    <xf numFmtId="38" fontId="6" fillId="0" borderId="58" xfId="1" applyNumberFormat="1" applyFont="1" applyFill="1" applyBorder="1" applyAlignment="1">
      <alignment horizontal="center"/>
    </xf>
    <xf numFmtId="38" fontId="6" fillId="0" borderId="59" xfId="1" applyNumberFormat="1" applyFont="1" applyFill="1" applyBorder="1" applyAlignment="1">
      <alignment horizontal="center"/>
    </xf>
    <xf numFmtId="38" fontId="28" fillId="0" borderId="86" xfId="1" applyNumberFormat="1" applyFont="1" applyFill="1" applyBorder="1" applyAlignment="1">
      <alignment horizontal="center" vertical="center"/>
    </xf>
    <xf numFmtId="38" fontId="28" fillId="0" borderId="88" xfId="1" applyNumberFormat="1" applyFont="1" applyFill="1" applyBorder="1" applyAlignment="1">
      <alignment horizontal="center" vertical="center"/>
    </xf>
    <xf numFmtId="38" fontId="28" fillId="0" borderId="114" xfId="1" applyNumberFormat="1" applyFont="1" applyFill="1" applyBorder="1" applyAlignment="1">
      <alignment horizontal="center" vertical="center"/>
    </xf>
    <xf numFmtId="38" fontId="28" fillId="0" borderId="98" xfId="1" applyNumberFormat="1" applyFont="1" applyFill="1" applyBorder="1" applyAlignment="1">
      <alignment horizontal="center" vertical="center"/>
    </xf>
    <xf numFmtId="38" fontId="28" fillId="0" borderId="73" xfId="1" applyNumberFormat="1" applyFont="1" applyFill="1" applyBorder="1" applyAlignment="1">
      <alignment horizontal="center" vertical="center"/>
    </xf>
    <xf numFmtId="38" fontId="6" fillId="19" borderId="54" xfId="1" applyNumberFormat="1" applyFont="1" applyFill="1" applyBorder="1" applyAlignment="1">
      <alignment horizontal="center"/>
    </xf>
    <xf numFmtId="38" fontId="6" fillId="19" borderId="36" xfId="1" applyNumberFormat="1" applyFont="1" applyFill="1" applyBorder="1" applyAlignment="1">
      <alignment horizontal="center"/>
    </xf>
    <xf numFmtId="38" fontId="6" fillId="19" borderId="58" xfId="1" applyNumberFormat="1" applyFont="1" applyFill="1" applyBorder="1" applyAlignment="1">
      <alignment horizontal="center"/>
    </xf>
    <xf numFmtId="38" fontId="6" fillId="19" borderId="65" xfId="1" applyNumberFormat="1" applyFont="1" applyFill="1" applyBorder="1" applyAlignment="1">
      <alignment horizontal="center" vertical="center"/>
    </xf>
    <xf numFmtId="38" fontId="6" fillId="19" borderId="19" xfId="1" applyNumberFormat="1" applyFont="1" applyFill="1" applyBorder="1" applyAlignment="1">
      <alignment horizontal="center" vertical="center"/>
    </xf>
    <xf numFmtId="38" fontId="23" fillId="0" borderId="86" xfId="1" applyNumberFormat="1" applyFont="1" applyFill="1" applyBorder="1" applyAlignment="1">
      <alignment horizontal="center" vertical="center"/>
    </xf>
    <xf numFmtId="38" fontId="23" fillId="0" borderId="88" xfId="1" applyNumberFormat="1" applyFont="1" applyFill="1" applyBorder="1" applyAlignment="1">
      <alignment horizontal="center" vertical="center"/>
    </xf>
    <xf numFmtId="38" fontId="23" fillId="0" borderId="114" xfId="1" applyNumberFormat="1" applyFont="1" applyFill="1" applyBorder="1" applyAlignment="1">
      <alignment horizontal="center" vertical="center"/>
    </xf>
    <xf numFmtId="38" fontId="23" fillId="0" borderId="138" xfId="1" applyNumberFormat="1" applyFont="1" applyFill="1" applyBorder="1" applyAlignment="1">
      <alignment horizontal="center" vertical="center"/>
    </xf>
    <xf numFmtId="38" fontId="23" fillId="0" borderId="98" xfId="1" applyNumberFormat="1" applyFont="1" applyFill="1" applyBorder="1" applyAlignment="1">
      <alignment horizontal="center" vertical="center"/>
    </xf>
    <xf numFmtId="38" fontId="23" fillId="0" borderId="73" xfId="1" applyNumberFormat="1" applyFont="1" applyFill="1" applyBorder="1" applyAlignment="1">
      <alignment horizontal="center" vertical="center"/>
    </xf>
    <xf numFmtId="38" fontId="0" fillId="0" borderId="0" xfId="0" applyNumberFormat="1" applyAlignment="1">
      <alignment horizontal="center"/>
    </xf>
    <xf numFmtId="38" fontId="0" fillId="0" borderId="0" xfId="0" applyNumberFormat="1" applyAlignment="1">
      <alignment horizontal="center" vertical="center"/>
    </xf>
    <xf numFmtId="38" fontId="0" fillId="0" borderId="0" xfId="0" applyNumberFormat="1"/>
    <xf numFmtId="38" fontId="21" fillId="14" borderId="41" xfId="1" applyNumberFormat="1" applyFont="1" applyFill="1" applyBorder="1" applyAlignment="1">
      <alignment horizontal="center" vertical="center"/>
    </xf>
    <xf numFmtId="38" fontId="21" fillId="14" borderId="42" xfId="1" applyNumberFormat="1" applyFont="1" applyFill="1" applyBorder="1" applyAlignment="1">
      <alignment horizontal="center" vertical="center"/>
    </xf>
    <xf numFmtId="38" fontId="21" fillId="14" borderId="71" xfId="1" applyNumberFormat="1" applyFont="1" applyFill="1" applyBorder="1" applyAlignment="1">
      <alignment horizontal="center" vertical="center"/>
    </xf>
    <xf numFmtId="38" fontId="23" fillId="14" borderId="10" xfId="1" applyNumberFormat="1" applyFont="1" applyFill="1" applyBorder="1" applyAlignment="1">
      <alignment horizontal="center" vertical="center"/>
    </xf>
    <xf numFmtId="38" fontId="21" fillId="14" borderId="35" xfId="1" applyNumberFormat="1" applyFont="1" applyFill="1" applyBorder="1" applyAlignment="1">
      <alignment horizontal="center" vertical="center"/>
    </xf>
    <xf numFmtId="38" fontId="21" fillId="14" borderId="36" xfId="1" applyNumberFormat="1" applyFont="1" applyFill="1" applyBorder="1" applyAlignment="1">
      <alignment horizontal="center" vertical="center"/>
    </xf>
    <xf numFmtId="38" fontId="21" fillId="14" borderId="45" xfId="1" applyNumberFormat="1" applyFont="1" applyFill="1" applyBorder="1" applyAlignment="1">
      <alignment horizontal="center" vertical="center"/>
    </xf>
    <xf numFmtId="38" fontId="23" fillId="14" borderId="46" xfId="1" applyNumberFormat="1" applyFont="1" applyFill="1" applyBorder="1" applyAlignment="1">
      <alignment horizontal="center" vertical="center"/>
    </xf>
    <xf numFmtId="38" fontId="21" fillId="14" borderId="37" xfId="1" applyNumberFormat="1" applyFont="1" applyFill="1" applyBorder="1" applyAlignment="1">
      <alignment horizontal="center" vertical="center"/>
    </xf>
    <xf numFmtId="38" fontId="21" fillId="14" borderId="38" xfId="1" applyNumberFormat="1" applyFont="1" applyFill="1" applyBorder="1" applyAlignment="1">
      <alignment horizontal="center" vertical="center"/>
    </xf>
    <xf numFmtId="38" fontId="21" fillId="14" borderId="66" xfId="1" applyNumberFormat="1" applyFont="1" applyFill="1" applyBorder="1" applyAlignment="1">
      <alignment horizontal="center" vertical="center"/>
    </xf>
    <xf numFmtId="38" fontId="23" fillId="14" borderId="67" xfId="1" applyNumberFormat="1" applyFont="1" applyFill="1" applyBorder="1" applyAlignment="1">
      <alignment horizontal="center" vertical="center"/>
    </xf>
    <xf numFmtId="38" fontId="23" fillId="14" borderId="41" xfId="1" applyNumberFormat="1" applyFont="1" applyFill="1" applyBorder="1" applyAlignment="1">
      <alignment horizontal="center" vertical="center"/>
    </xf>
    <xf numFmtId="38" fontId="21" fillId="14" borderId="10" xfId="1" applyNumberFormat="1" applyFont="1" applyFill="1" applyBorder="1" applyAlignment="1">
      <alignment horizontal="center" vertical="center"/>
    </xf>
    <xf numFmtId="38" fontId="23" fillId="14" borderId="35" xfId="1" applyNumberFormat="1" applyFont="1" applyFill="1" applyBorder="1" applyAlignment="1">
      <alignment horizontal="center" vertical="center"/>
    </xf>
    <xf numFmtId="38" fontId="21" fillId="14" borderId="46" xfId="1" applyNumberFormat="1" applyFont="1" applyFill="1" applyBorder="1" applyAlignment="1">
      <alignment horizontal="center" vertical="center"/>
    </xf>
    <xf numFmtId="38" fontId="23" fillId="14" borderId="37" xfId="1" applyNumberFormat="1" applyFont="1" applyFill="1" applyBorder="1" applyAlignment="1">
      <alignment horizontal="center" vertical="center"/>
    </xf>
    <xf numFmtId="38" fontId="21" fillId="14" borderId="67" xfId="1" applyNumberFormat="1" applyFont="1" applyFill="1" applyBorder="1" applyAlignment="1">
      <alignment horizontal="center" vertical="center"/>
    </xf>
    <xf numFmtId="38" fontId="21" fillId="14" borderId="99" xfId="1" applyNumberFormat="1" applyFont="1" applyFill="1" applyBorder="1" applyAlignment="1">
      <alignment horizontal="center" vertical="center"/>
    </xf>
    <xf numFmtId="38" fontId="21" fillId="14" borderId="34" xfId="1" applyNumberFormat="1" applyFont="1" applyFill="1" applyBorder="1" applyAlignment="1">
      <alignment horizontal="center" vertical="center"/>
    </xf>
    <xf numFmtId="38" fontId="23" fillId="14" borderId="12" xfId="1" applyNumberFormat="1" applyFont="1" applyFill="1" applyBorder="1" applyAlignment="1">
      <alignment horizontal="center" vertical="center"/>
    </xf>
    <xf numFmtId="38" fontId="21" fillId="14" borderId="83" xfId="1" applyNumberFormat="1" applyFont="1" applyFill="1" applyBorder="1" applyAlignment="1">
      <alignment horizontal="center" vertical="center"/>
    </xf>
    <xf numFmtId="38" fontId="21" fillId="14" borderId="84" xfId="1" applyNumberFormat="1" applyFont="1" applyFill="1" applyBorder="1" applyAlignment="1">
      <alignment horizontal="center" vertical="center"/>
    </xf>
    <xf numFmtId="38" fontId="21" fillId="14" borderId="58" xfId="1" applyNumberFormat="1" applyFont="1" applyFill="1" applyBorder="1" applyAlignment="1">
      <alignment horizontal="center" vertical="center"/>
    </xf>
    <xf numFmtId="38" fontId="23" fillId="14" borderId="60" xfId="1" applyNumberFormat="1" applyFont="1" applyFill="1" applyBorder="1" applyAlignment="1">
      <alignment horizontal="center" vertical="center"/>
    </xf>
    <xf numFmtId="38" fontId="23" fillId="14" borderId="33" xfId="1" applyNumberFormat="1" applyFont="1" applyFill="1" applyBorder="1" applyAlignment="1">
      <alignment horizontal="center" vertical="center"/>
    </xf>
    <xf numFmtId="38" fontId="21" fillId="14" borderId="43" xfId="1" applyNumberFormat="1" applyFont="1" applyFill="1" applyBorder="1" applyAlignment="1">
      <alignment horizontal="center" vertical="center"/>
    </xf>
    <xf numFmtId="38" fontId="23" fillId="14" borderId="57" xfId="1" applyNumberFormat="1" applyFont="1" applyFill="1" applyBorder="1" applyAlignment="1">
      <alignment horizontal="center" vertical="center"/>
    </xf>
    <xf numFmtId="38" fontId="21" fillId="14" borderId="59" xfId="1" applyNumberFormat="1" applyFont="1" applyFill="1" applyBorder="1" applyAlignment="1">
      <alignment horizontal="center" vertical="center"/>
    </xf>
    <xf numFmtId="38" fontId="23" fillId="14" borderId="53" xfId="1" applyNumberFormat="1" applyFont="1" applyFill="1" applyBorder="1" applyAlignment="1">
      <alignment horizontal="center" vertical="center"/>
    </xf>
    <xf numFmtId="38" fontId="21" fillId="14" borderId="54" xfId="1" applyNumberFormat="1" applyFont="1" applyFill="1" applyBorder="1" applyAlignment="1">
      <alignment horizontal="center" vertical="center"/>
    </xf>
    <xf numFmtId="38" fontId="21" fillId="14" borderId="55" xfId="1" applyNumberFormat="1" applyFont="1" applyFill="1" applyBorder="1" applyAlignment="1">
      <alignment horizontal="center" vertical="center"/>
    </xf>
    <xf numFmtId="38" fontId="23" fillId="14" borderId="56" xfId="1" applyNumberFormat="1" applyFont="1" applyFill="1" applyBorder="1" applyAlignment="1">
      <alignment horizontal="center" vertical="center"/>
    </xf>
    <xf numFmtId="38" fontId="23" fillId="14" borderId="49" xfId="1" applyNumberFormat="1" applyFont="1" applyFill="1" applyBorder="1" applyAlignment="1">
      <alignment horizontal="center" vertical="center"/>
    </xf>
    <xf numFmtId="38" fontId="21" fillId="14" borderId="50" xfId="1" applyNumberFormat="1" applyFont="1" applyFill="1" applyBorder="1" applyAlignment="1">
      <alignment horizontal="center" vertical="center"/>
    </xf>
    <xf numFmtId="38" fontId="23" fillId="14" borderId="52" xfId="1" applyNumberFormat="1" applyFont="1" applyFill="1" applyBorder="1" applyAlignment="1">
      <alignment horizontal="center" vertical="center"/>
    </xf>
    <xf numFmtId="38" fontId="21" fillId="14" borderId="19" xfId="1" applyNumberFormat="1" applyFont="1" applyFill="1" applyBorder="1" applyAlignment="1">
      <alignment horizontal="center" vertical="center"/>
    </xf>
    <xf numFmtId="38" fontId="22" fillId="14" borderId="19" xfId="1" applyNumberFormat="1" applyFont="1" applyFill="1" applyBorder="1" applyAlignment="1">
      <alignment vertical="center"/>
    </xf>
    <xf numFmtId="38" fontId="21" fillId="14" borderId="21" xfId="1" applyNumberFormat="1" applyFont="1" applyFill="1" applyBorder="1" applyAlignment="1">
      <alignment horizontal="center" vertical="center"/>
    </xf>
    <xf numFmtId="38" fontId="21" fillId="14" borderId="24" xfId="1" applyNumberFormat="1" applyFont="1" applyFill="1" applyBorder="1" applyAlignment="1">
      <alignment horizontal="center" vertical="center"/>
    </xf>
    <xf numFmtId="38" fontId="22" fillId="14" borderId="24" xfId="1" applyNumberFormat="1" applyFont="1" applyFill="1" applyBorder="1" applyAlignment="1">
      <alignment vertical="center"/>
    </xf>
    <xf numFmtId="38" fontId="21" fillId="14" borderId="81" xfId="1" applyNumberFormat="1" applyFont="1" applyFill="1" applyBorder="1" applyAlignment="1">
      <alignment horizontal="center" vertical="center"/>
    </xf>
    <xf numFmtId="38" fontId="21" fillId="14" borderId="30" xfId="1" applyNumberFormat="1" applyFont="1" applyFill="1" applyBorder="1" applyAlignment="1">
      <alignment horizontal="center" vertical="center"/>
    </xf>
    <xf numFmtId="38" fontId="22" fillId="14" borderId="30" xfId="1" applyNumberFormat="1" applyFont="1" applyFill="1" applyBorder="1" applyAlignment="1">
      <alignment vertical="center"/>
    </xf>
    <xf numFmtId="38" fontId="21" fillId="14" borderId="32" xfId="1" applyNumberFormat="1" applyFont="1" applyFill="1" applyBorder="1" applyAlignment="1">
      <alignment horizontal="center" vertical="center"/>
    </xf>
    <xf numFmtId="38" fontId="21" fillId="14" borderId="82" xfId="1" applyNumberFormat="1" applyFont="1" applyFill="1" applyBorder="1" applyAlignment="1">
      <alignment horizontal="center" vertical="center"/>
    </xf>
    <xf numFmtId="38" fontId="21" fillId="14" borderId="100" xfId="1" applyNumberFormat="1" applyFont="1" applyFill="1" applyBorder="1" applyAlignment="1">
      <alignment horizontal="center" vertical="center"/>
    </xf>
    <xf numFmtId="38" fontId="21" fillId="14" borderId="62" xfId="1" applyNumberFormat="1" applyFont="1" applyFill="1" applyBorder="1" applyAlignment="1">
      <alignment horizontal="center" vertical="center"/>
    </xf>
    <xf numFmtId="38" fontId="21" fillId="14" borderId="101" xfId="1" applyNumberFormat="1" applyFont="1" applyFill="1" applyBorder="1" applyAlignment="1">
      <alignment horizontal="center" vertical="center"/>
    </xf>
    <xf numFmtId="38" fontId="21" fillId="14" borderId="53" xfId="1" applyNumberFormat="1" applyFont="1" applyFill="1" applyBorder="1" applyAlignment="1">
      <alignment horizontal="center" vertical="center"/>
    </xf>
    <xf numFmtId="38" fontId="21" fillId="14" borderId="56" xfId="1" applyNumberFormat="1" applyFont="1" applyFill="1" applyBorder="1" applyAlignment="1">
      <alignment horizontal="center" vertical="center"/>
    </xf>
    <xf numFmtId="38" fontId="21" fillId="14" borderId="57" xfId="1" applyNumberFormat="1" applyFont="1" applyFill="1" applyBorder="1" applyAlignment="1">
      <alignment horizontal="center" vertical="center"/>
    </xf>
    <xf numFmtId="38" fontId="21" fillId="14" borderId="60" xfId="1" applyNumberFormat="1" applyFont="1" applyFill="1" applyBorder="1" applyAlignment="1">
      <alignment horizontal="center" vertical="center"/>
    </xf>
    <xf numFmtId="38" fontId="21" fillId="14" borderId="133" xfId="1" applyNumberFormat="1" applyFont="1" applyFill="1" applyBorder="1" applyAlignment="1">
      <alignment horizontal="center" vertical="center"/>
    </xf>
    <xf numFmtId="38" fontId="21" fillId="14" borderId="51" xfId="1" applyNumberFormat="1" applyFont="1" applyFill="1" applyBorder="1" applyAlignment="1">
      <alignment horizontal="center" vertical="center"/>
    </xf>
    <xf numFmtId="38" fontId="21" fillId="14" borderId="136" xfId="1" applyNumberFormat="1" applyFont="1" applyFill="1" applyBorder="1" applyAlignment="1">
      <alignment horizontal="center" vertical="center"/>
    </xf>
    <xf numFmtId="38" fontId="21" fillId="14" borderId="137" xfId="1" applyNumberFormat="1" applyFont="1" applyFill="1" applyBorder="1" applyAlignment="1">
      <alignment horizontal="center" vertical="center"/>
    </xf>
    <xf numFmtId="38" fontId="21" fillId="14" borderId="138" xfId="1" applyNumberFormat="1" applyFont="1" applyFill="1" applyBorder="1" applyAlignment="1">
      <alignment horizontal="center" vertical="center"/>
    </xf>
    <xf numFmtId="38" fontId="21" fillId="14" borderId="89" xfId="1" applyNumberFormat="1" applyFont="1" applyFill="1" applyBorder="1" applyAlignment="1">
      <alignment horizontal="center" vertical="center"/>
    </xf>
    <xf numFmtId="38" fontId="21" fillId="14" borderId="87" xfId="1" applyNumberFormat="1" applyFont="1" applyFill="1" applyBorder="1" applyAlignment="1">
      <alignment horizontal="center" vertical="center"/>
    </xf>
    <xf numFmtId="38" fontId="21" fillId="14" borderId="88" xfId="1" applyNumberFormat="1" applyFont="1" applyFill="1" applyBorder="1" applyAlignment="1">
      <alignment horizontal="center" vertical="center"/>
    </xf>
    <xf numFmtId="38" fontId="21" fillId="14" borderId="102" xfId="1" applyNumberFormat="1" applyFont="1" applyFill="1" applyBorder="1" applyAlignment="1">
      <alignment horizontal="center" vertical="center"/>
    </xf>
    <xf numFmtId="38" fontId="21" fillId="14" borderId="103" xfId="1" applyNumberFormat="1" applyFont="1" applyFill="1" applyBorder="1" applyAlignment="1">
      <alignment horizontal="center" vertical="center"/>
    </xf>
    <xf numFmtId="38" fontId="21" fillId="14" borderId="98" xfId="1" applyNumberFormat="1" applyFont="1" applyFill="1" applyBorder="1" applyAlignment="1">
      <alignment horizontal="center" vertical="center"/>
    </xf>
    <xf numFmtId="38" fontId="21" fillId="14" borderId="134" xfId="1" applyNumberFormat="1" applyFont="1" applyFill="1" applyBorder="1" applyAlignment="1">
      <alignment horizontal="center" vertical="center"/>
    </xf>
    <xf numFmtId="38" fontId="21" fillId="14" borderId="135" xfId="1" applyNumberFormat="1" applyFont="1" applyFill="1" applyBorder="1" applyAlignment="1">
      <alignment horizontal="center" vertical="center"/>
    </xf>
    <xf numFmtId="38" fontId="21" fillId="14" borderId="73" xfId="1" applyNumberFormat="1" applyFont="1" applyFill="1" applyBorder="1" applyAlignment="1">
      <alignment horizontal="center" vertical="center"/>
    </xf>
    <xf numFmtId="38" fontId="0" fillId="0" borderId="0" xfId="0" applyNumberFormat="1" applyFill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33" fillId="0" borderId="22" xfId="0" applyFont="1" applyFill="1" applyBorder="1" applyAlignment="1">
      <alignment horizontal="center" vertical="center"/>
    </xf>
    <xf numFmtId="0" fontId="33" fillId="0" borderId="22" xfId="0" applyFont="1" applyFill="1" applyBorder="1" applyAlignment="1">
      <alignment horizontal="center"/>
    </xf>
    <xf numFmtId="164" fontId="7" fillId="0" borderId="44" xfId="0" applyNumberFormat="1" applyFont="1" applyFill="1" applyBorder="1" applyAlignment="1">
      <alignment horizontal="center" vertical="center"/>
    </xf>
    <xf numFmtId="164" fontId="7" fillId="0" borderId="127" xfId="0" applyNumberFormat="1" applyFont="1" applyFill="1" applyBorder="1" applyAlignment="1">
      <alignment horizontal="center" vertical="center"/>
    </xf>
    <xf numFmtId="164" fontId="6" fillId="0" borderId="123" xfId="0" applyNumberFormat="1" applyFont="1" applyFill="1" applyBorder="1" applyAlignment="1">
      <alignment horizontal="center" vertical="center"/>
    </xf>
    <xf numFmtId="38" fontId="6" fillId="20" borderId="58" xfId="1" applyNumberFormat="1" applyFont="1" applyFill="1" applyBorder="1" applyAlignment="1">
      <alignment horizontal="center" vertical="center"/>
    </xf>
    <xf numFmtId="38" fontId="6" fillId="20" borderId="54" xfId="1" applyNumberFormat="1" applyFont="1" applyFill="1" applyBorder="1" applyAlignment="1">
      <alignment horizontal="center" vertical="center"/>
    </xf>
    <xf numFmtId="38" fontId="6" fillId="20" borderId="36" xfId="1" applyNumberFormat="1" applyFont="1" applyFill="1" applyBorder="1" applyAlignment="1">
      <alignment horizontal="center" vertical="center"/>
    </xf>
    <xf numFmtId="38" fontId="6" fillId="20" borderId="50" xfId="1" applyNumberFormat="1" applyFont="1" applyFill="1" applyBorder="1" applyAlignment="1">
      <alignment horizontal="center" vertical="center"/>
    </xf>
    <xf numFmtId="38" fontId="28" fillId="20" borderId="54" xfId="1" applyNumberFormat="1" applyFont="1" applyFill="1" applyBorder="1" applyAlignment="1">
      <alignment horizontal="center" vertical="center"/>
    </xf>
    <xf numFmtId="38" fontId="28" fillId="20" borderId="36" xfId="1" applyNumberFormat="1" applyFont="1" applyFill="1" applyBorder="1" applyAlignment="1">
      <alignment horizontal="center" vertical="center"/>
    </xf>
    <xf numFmtId="38" fontId="6" fillId="20" borderId="38" xfId="1" applyNumberFormat="1" applyFont="1" applyFill="1" applyBorder="1" applyAlignment="1">
      <alignment horizontal="center" vertical="center"/>
    </xf>
    <xf numFmtId="38" fontId="6" fillId="19" borderId="50" xfId="1" applyNumberFormat="1" applyFont="1" applyFill="1" applyBorder="1" applyAlignment="1">
      <alignment horizontal="center"/>
    </xf>
    <xf numFmtId="38" fontId="6" fillId="19" borderId="38" xfId="1" applyNumberFormat="1" applyFont="1" applyFill="1" applyBorder="1" applyAlignment="1">
      <alignment horizontal="center"/>
    </xf>
    <xf numFmtId="38" fontId="23" fillId="20" borderId="19" xfId="0" applyNumberFormat="1" applyFont="1" applyFill="1" applyBorder="1" applyAlignment="1">
      <alignment horizontal="center"/>
    </xf>
    <xf numFmtId="38" fontId="21" fillId="20" borderId="42" xfId="1" applyNumberFormat="1" applyFont="1" applyFill="1" applyBorder="1" applyAlignment="1">
      <alignment horizontal="center" vertical="center"/>
    </xf>
    <xf numFmtId="38" fontId="21" fillId="20" borderId="36" xfId="1" applyNumberFormat="1" applyFont="1" applyFill="1" applyBorder="1" applyAlignment="1">
      <alignment horizontal="center" vertical="center"/>
    </xf>
    <xf numFmtId="38" fontId="21" fillId="20" borderId="38" xfId="1" applyNumberFormat="1" applyFont="1" applyFill="1" applyBorder="1" applyAlignment="1">
      <alignment horizontal="center" vertical="center"/>
    </xf>
    <xf numFmtId="38" fontId="21" fillId="20" borderId="34" xfId="1" applyNumberFormat="1" applyFont="1" applyFill="1" applyBorder="1" applyAlignment="1">
      <alignment horizontal="center" vertical="center"/>
    </xf>
    <xf numFmtId="38" fontId="21" fillId="20" borderId="58" xfId="1" applyNumberFormat="1" applyFont="1" applyFill="1" applyBorder="1" applyAlignment="1">
      <alignment horizontal="center" vertical="center"/>
    </xf>
    <xf numFmtId="38" fontId="21" fillId="20" borderId="54" xfId="1" applyNumberFormat="1" applyFont="1" applyFill="1" applyBorder="1" applyAlignment="1">
      <alignment horizontal="center" vertical="center"/>
    </xf>
    <xf numFmtId="38" fontId="21" fillId="20" borderId="50" xfId="1" applyNumberFormat="1" applyFont="1" applyFill="1" applyBorder="1" applyAlignment="1">
      <alignment horizontal="center" vertical="center"/>
    </xf>
    <xf numFmtId="38" fontId="21" fillId="20" borderId="71" xfId="1" applyNumberFormat="1" applyFont="1" applyFill="1" applyBorder="1" applyAlignment="1">
      <alignment horizontal="center" vertical="center"/>
    </xf>
    <xf numFmtId="38" fontId="21" fillId="20" borderId="45" xfId="1" applyNumberFormat="1" applyFont="1" applyFill="1" applyBorder="1" applyAlignment="1">
      <alignment horizontal="center" vertical="center"/>
    </xf>
    <xf numFmtId="38" fontId="21" fillId="20" borderId="66" xfId="1" applyNumberFormat="1" applyFont="1" applyFill="1" applyBorder="1" applyAlignment="1">
      <alignment horizontal="center" vertical="center"/>
    </xf>
    <xf numFmtId="38" fontId="21" fillId="20" borderId="76" xfId="1" applyNumberFormat="1" applyFont="1" applyFill="1" applyBorder="1" applyAlignment="1">
      <alignment horizontal="center" vertical="center"/>
    </xf>
    <xf numFmtId="38" fontId="21" fillId="20" borderId="77" xfId="1" applyNumberFormat="1" applyFont="1" applyFill="1" applyBorder="1" applyAlignment="1">
      <alignment horizontal="center" vertical="center"/>
    </xf>
    <xf numFmtId="38" fontId="21" fillId="20" borderId="78" xfId="1" applyNumberFormat="1" applyFont="1" applyFill="1" applyBorder="1" applyAlignment="1">
      <alignment horizontal="center" vertical="center"/>
    </xf>
    <xf numFmtId="38" fontId="21" fillId="20" borderId="55" xfId="1" applyNumberFormat="1" applyFont="1" applyFill="1" applyBorder="1" applyAlignment="1">
      <alignment horizontal="center" vertical="center"/>
    </xf>
    <xf numFmtId="38" fontId="21" fillId="20" borderId="51" xfId="1" applyNumberFormat="1" applyFont="1" applyFill="1" applyBorder="1" applyAlignment="1">
      <alignment horizontal="center" vertical="center"/>
    </xf>
    <xf numFmtId="38" fontId="21" fillId="20" borderId="137" xfId="1" applyNumberFormat="1" applyFont="1" applyFill="1" applyBorder="1" applyAlignment="1">
      <alignment horizontal="center" vertical="center"/>
    </xf>
    <xf numFmtId="38" fontId="21" fillId="20" borderId="87" xfId="1" applyNumberFormat="1" applyFont="1" applyFill="1" applyBorder="1" applyAlignment="1">
      <alignment horizontal="center" vertical="center"/>
    </xf>
    <xf numFmtId="38" fontId="21" fillId="20" borderId="103" xfId="1" applyNumberFormat="1" applyFont="1" applyFill="1" applyBorder="1" applyAlignment="1">
      <alignment horizontal="center" vertical="center"/>
    </xf>
    <xf numFmtId="38" fontId="21" fillId="20" borderId="135" xfId="1" applyNumberFormat="1" applyFont="1" applyFill="1" applyBorder="1" applyAlignment="1">
      <alignment horizontal="center" vertical="center"/>
    </xf>
    <xf numFmtId="0" fontId="6" fillId="13" borderId="68" xfId="1" applyFont="1" applyFill="1" applyBorder="1" applyAlignment="1">
      <alignment horizontal="center" vertical="center"/>
    </xf>
    <xf numFmtId="0" fontId="6" fillId="13" borderId="69" xfId="1" applyFont="1" applyFill="1" applyBorder="1" applyAlignment="1">
      <alignment horizontal="center" vertical="center"/>
    </xf>
    <xf numFmtId="0" fontId="6" fillId="13" borderId="70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14" borderId="1" xfId="1" applyFont="1" applyFill="1" applyBorder="1" applyAlignment="1">
      <alignment horizontal="left" vertical="center"/>
    </xf>
    <xf numFmtId="0" fontId="6" fillId="14" borderId="2" xfId="1" applyFont="1" applyFill="1" applyBorder="1" applyAlignment="1">
      <alignment horizontal="left" vertical="center"/>
    </xf>
    <xf numFmtId="0" fontId="6" fillId="14" borderId="2" xfId="1" applyFont="1" applyFill="1" applyBorder="1" applyAlignment="1">
      <alignment horizontal="right" vertical="center"/>
    </xf>
    <xf numFmtId="0" fontId="24" fillId="0" borderId="2" xfId="0" applyFont="1" applyBorder="1"/>
    <xf numFmtId="0" fontId="24" fillId="0" borderId="3" xfId="0" applyFont="1" applyBorder="1"/>
    <xf numFmtId="0" fontId="24" fillId="0" borderId="0" xfId="0" applyFont="1" applyBorder="1"/>
    <xf numFmtId="0" fontId="24" fillId="0" borderId="8" xfId="0" applyFont="1" applyBorder="1"/>
    <xf numFmtId="0" fontId="6" fillId="14" borderId="4" xfId="1" applyFont="1" applyFill="1" applyBorder="1" applyAlignment="1">
      <alignment horizontal="left" vertical="top"/>
    </xf>
    <xf numFmtId="0" fontId="6" fillId="14" borderId="0" xfId="1" applyFont="1" applyFill="1" applyBorder="1" applyAlignment="1">
      <alignment horizontal="left" vertical="top"/>
    </xf>
    <xf numFmtId="0" fontId="18" fillId="14" borderId="0" xfId="4" applyFill="1" applyBorder="1" applyAlignment="1" applyProtection="1">
      <alignment horizontal="right"/>
    </xf>
    <xf numFmtId="0" fontId="18" fillId="14" borderId="8" xfId="4" applyFill="1" applyBorder="1" applyAlignment="1" applyProtection="1">
      <alignment horizontal="right"/>
    </xf>
    <xf numFmtId="0" fontId="15" fillId="6" borderId="5" xfId="1" applyFont="1" applyFill="1" applyBorder="1" applyAlignment="1">
      <alignment horizontal="center" vertical="center"/>
    </xf>
    <xf numFmtId="0" fontId="15" fillId="6" borderId="6" xfId="1" applyFont="1" applyFill="1" applyBorder="1" applyAlignment="1">
      <alignment horizontal="center" vertical="center"/>
    </xf>
    <xf numFmtId="0" fontId="15" fillId="6" borderId="7" xfId="1" applyFont="1" applyFill="1" applyBorder="1" applyAlignment="1">
      <alignment horizontal="center" vertical="center"/>
    </xf>
    <xf numFmtId="0" fontId="7" fillId="6" borderId="5" xfId="1" applyFont="1" applyFill="1" applyBorder="1" applyAlignment="1">
      <alignment horizontal="left" vertical="center" wrapText="1"/>
    </xf>
    <xf numFmtId="0" fontId="7" fillId="6" borderId="6" xfId="1" applyFont="1" applyFill="1" applyBorder="1" applyAlignment="1">
      <alignment horizontal="left" vertical="center" wrapText="1"/>
    </xf>
    <xf numFmtId="0" fontId="7" fillId="6" borderId="7" xfId="1" applyFont="1" applyFill="1" applyBorder="1" applyAlignment="1">
      <alignment horizontal="left" vertical="center" wrapText="1"/>
    </xf>
    <xf numFmtId="0" fontId="15" fillId="7" borderId="9" xfId="1" applyFont="1" applyFill="1" applyBorder="1" applyAlignment="1">
      <alignment horizontal="center" vertical="center" wrapText="1"/>
    </xf>
    <xf numFmtId="0" fontId="15" fillId="7" borderId="11" xfId="1" applyFont="1" applyFill="1" applyBorder="1" applyAlignment="1">
      <alignment horizontal="center" vertical="center" wrapText="1"/>
    </xf>
    <xf numFmtId="0" fontId="15" fillId="7" borderId="14" xfId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8" xfId="0" applyBorder="1" applyAlignment="1">
      <alignment horizontal="right"/>
    </xf>
    <xf numFmtId="164" fontId="15" fillId="7" borderId="9" xfId="1" applyNumberFormat="1" applyFont="1" applyFill="1" applyBorder="1" applyAlignment="1">
      <alignment horizontal="center" vertical="center" wrapText="1"/>
    </xf>
    <xf numFmtId="164" fontId="15" fillId="7" borderId="11" xfId="1" applyNumberFormat="1" applyFont="1" applyFill="1" applyBorder="1" applyAlignment="1">
      <alignment horizontal="center" vertical="center" wrapText="1"/>
    </xf>
    <xf numFmtId="164" fontId="15" fillId="7" borderId="14" xfId="1" applyNumberFormat="1" applyFont="1" applyFill="1" applyBorder="1" applyAlignment="1">
      <alignment horizontal="center" vertical="center" wrapText="1"/>
    </xf>
    <xf numFmtId="1" fontId="15" fillId="7" borderId="1" xfId="1" applyNumberFormat="1" applyFont="1" applyFill="1" applyBorder="1" applyAlignment="1">
      <alignment horizontal="center" vertical="center"/>
    </xf>
    <xf numFmtId="1" fontId="15" fillId="7" borderId="2" xfId="1" applyNumberFormat="1" applyFont="1" applyFill="1" applyBorder="1" applyAlignment="1">
      <alignment horizontal="center" vertical="center"/>
    </xf>
    <xf numFmtId="1" fontId="15" fillId="7" borderId="3" xfId="1" applyNumberFormat="1" applyFont="1" applyFill="1" applyBorder="1" applyAlignment="1">
      <alignment horizontal="center" vertical="center"/>
    </xf>
    <xf numFmtId="1" fontId="15" fillId="7" borderId="4" xfId="1" applyNumberFormat="1" applyFont="1" applyFill="1" applyBorder="1" applyAlignment="1">
      <alignment horizontal="center" vertical="center"/>
    </xf>
    <xf numFmtId="1" fontId="15" fillId="7" borderId="0" xfId="1" applyNumberFormat="1" applyFont="1" applyFill="1" applyBorder="1" applyAlignment="1">
      <alignment horizontal="center" vertical="center"/>
    </xf>
    <xf numFmtId="1" fontId="15" fillId="7" borderId="8" xfId="1" applyNumberFormat="1" applyFont="1" applyFill="1" applyBorder="1" applyAlignment="1">
      <alignment horizontal="center" vertical="center"/>
    </xf>
    <xf numFmtId="1" fontId="15" fillId="7" borderId="68" xfId="1" applyNumberFormat="1" applyFont="1" applyFill="1" applyBorder="1" applyAlignment="1">
      <alignment horizontal="center" vertical="center"/>
    </xf>
    <xf numFmtId="1" fontId="15" fillId="7" borderId="69" xfId="1" applyNumberFormat="1" applyFont="1" applyFill="1" applyBorder="1" applyAlignment="1">
      <alignment horizontal="center" vertical="center"/>
    </xf>
    <xf numFmtId="1" fontId="15" fillId="7" borderId="70" xfId="1" applyNumberFormat="1" applyFont="1" applyFill="1" applyBorder="1" applyAlignment="1">
      <alignment horizontal="center" vertical="center"/>
    </xf>
    <xf numFmtId="0" fontId="6" fillId="0" borderId="69" xfId="1" applyFont="1" applyFill="1" applyBorder="1" applyAlignment="1">
      <alignment horizontal="center" vertical="center"/>
    </xf>
    <xf numFmtId="0" fontId="6" fillId="0" borderId="70" xfId="1" applyFont="1" applyFill="1" applyBorder="1" applyAlignment="1">
      <alignment horizontal="center" vertical="center"/>
    </xf>
    <xf numFmtId="0" fontId="6" fillId="13" borderId="5" xfId="1" applyFont="1" applyFill="1" applyBorder="1" applyAlignment="1">
      <alignment horizontal="center" vertical="center"/>
    </xf>
    <xf numFmtId="0" fontId="6" fillId="13" borderId="6" xfId="1" applyFont="1" applyFill="1" applyBorder="1" applyAlignment="1">
      <alignment horizontal="center" vertical="center"/>
    </xf>
    <xf numFmtId="0" fontId="6" fillId="13" borderId="7" xfId="1" applyFont="1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3" fontId="6" fillId="0" borderId="124" xfId="0" applyNumberFormat="1" applyFont="1" applyFill="1" applyBorder="1" applyAlignment="1">
      <alignment horizontal="center" vertical="center"/>
    </xf>
    <xf numFmtId="3" fontId="6" fillId="0" borderId="132" xfId="0" applyNumberFormat="1" applyFont="1" applyFill="1" applyBorder="1" applyAlignment="1">
      <alignment horizontal="center" vertical="center"/>
    </xf>
    <xf numFmtId="3" fontId="6" fillId="0" borderId="121" xfId="0" applyNumberFormat="1" applyFont="1" applyFill="1" applyBorder="1" applyAlignment="1">
      <alignment horizontal="center" vertical="center"/>
    </xf>
    <xf numFmtId="3" fontId="6" fillId="0" borderId="122" xfId="0" applyNumberFormat="1" applyFont="1" applyFill="1" applyBorder="1" applyAlignment="1">
      <alignment horizontal="center" vertical="center"/>
    </xf>
    <xf numFmtId="3" fontId="6" fillId="0" borderId="119" xfId="0" applyNumberFormat="1" applyFont="1" applyFill="1" applyBorder="1" applyAlignment="1">
      <alignment horizontal="center" vertical="center"/>
    </xf>
    <xf numFmtId="3" fontId="6" fillId="0" borderId="120" xfId="0" applyNumberFormat="1" applyFont="1" applyFill="1" applyBorder="1" applyAlignment="1">
      <alignment horizontal="center" vertical="center"/>
    </xf>
    <xf numFmtId="0" fontId="15" fillId="17" borderId="5" xfId="0" applyFont="1" applyFill="1" applyBorder="1" applyAlignment="1">
      <alignment horizontal="center" vertical="center" wrapText="1"/>
    </xf>
    <xf numFmtId="0" fontId="15" fillId="17" borderId="6" xfId="0" applyFont="1" applyFill="1" applyBorder="1" applyAlignment="1">
      <alignment horizontal="center" vertical="center" wrapText="1"/>
    </xf>
    <xf numFmtId="0" fontId="15" fillId="17" borderId="7" xfId="0" applyFont="1" applyFill="1" applyBorder="1" applyAlignment="1">
      <alignment horizontal="center" vertical="center" wrapText="1"/>
    </xf>
    <xf numFmtId="0" fontId="6" fillId="0" borderId="121" xfId="0" applyFont="1" applyFill="1" applyBorder="1" applyAlignment="1">
      <alignment horizontal="left" vertical="center"/>
    </xf>
    <xf numFmtId="0" fontId="6" fillId="0" borderId="130" xfId="0" applyFont="1" applyFill="1" applyBorder="1" applyAlignment="1">
      <alignment horizontal="left" vertical="center"/>
    </xf>
    <xf numFmtId="0" fontId="6" fillId="0" borderId="122" xfId="0" applyFont="1" applyFill="1" applyBorder="1" applyAlignment="1">
      <alignment horizontal="left" vertical="center"/>
    </xf>
    <xf numFmtId="0" fontId="6" fillId="0" borderId="124" xfId="0" applyFont="1" applyFill="1" applyBorder="1" applyAlignment="1">
      <alignment horizontal="left" vertical="center"/>
    </xf>
    <xf numFmtId="0" fontId="6" fillId="0" borderId="131" xfId="0" applyFont="1" applyFill="1" applyBorder="1" applyAlignment="1">
      <alignment horizontal="left" vertical="center"/>
    </xf>
    <xf numFmtId="0" fontId="6" fillId="0" borderId="132" xfId="0" applyFont="1" applyFill="1" applyBorder="1" applyAlignment="1">
      <alignment horizontal="left" vertical="center"/>
    </xf>
    <xf numFmtId="0" fontId="6" fillId="0" borderId="119" xfId="0" applyFont="1" applyFill="1" applyBorder="1" applyAlignment="1">
      <alignment horizontal="left" vertical="center"/>
    </xf>
    <xf numFmtId="0" fontId="6" fillId="0" borderId="129" xfId="0" applyFont="1" applyFill="1" applyBorder="1" applyAlignment="1">
      <alignment horizontal="left" vertical="center"/>
    </xf>
    <xf numFmtId="0" fontId="6" fillId="0" borderId="120" xfId="0" applyFont="1" applyFill="1" applyBorder="1" applyAlignment="1">
      <alignment horizontal="left" vertical="center"/>
    </xf>
    <xf numFmtId="3" fontId="15" fillId="0" borderId="1" xfId="0" applyNumberFormat="1" applyFont="1" applyFill="1" applyBorder="1" applyAlignment="1">
      <alignment horizontal="center" vertical="center" wrapText="1"/>
    </xf>
    <xf numFmtId="3" fontId="15" fillId="0" borderId="3" xfId="0" applyNumberFormat="1" applyFont="1" applyFill="1" applyBorder="1" applyAlignment="1">
      <alignment horizontal="center" vertical="center" wrapText="1"/>
    </xf>
    <xf numFmtId="3" fontId="15" fillId="0" borderId="149" xfId="0" applyNumberFormat="1" applyFont="1" applyFill="1" applyBorder="1" applyAlignment="1">
      <alignment horizontal="center" vertical="center" wrapText="1"/>
    </xf>
    <xf numFmtId="3" fontId="15" fillId="0" borderId="150" xfId="0" applyNumberFormat="1" applyFont="1" applyFill="1" applyBorder="1" applyAlignment="1">
      <alignment horizontal="center" vertical="center" wrapText="1"/>
    </xf>
    <xf numFmtId="0" fontId="15" fillId="14" borderId="1" xfId="0" applyFont="1" applyFill="1" applyBorder="1" applyAlignment="1">
      <alignment horizontal="center" vertical="center" wrapText="1"/>
    </xf>
    <xf numFmtId="0" fontId="15" fillId="14" borderId="2" xfId="0" applyFont="1" applyFill="1" applyBorder="1" applyAlignment="1">
      <alignment horizontal="center" vertical="center" wrapText="1"/>
    </xf>
    <xf numFmtId="0" fontId="15" fillId="14" borderId="3" xfId="0" applyFont="1" applyFill="1" applyBorder="1" applyAlignment="1">
      <alignment horizontal="center" vertical="center" wrapText="1"/>
    </xf>
    <xf numFmtId="0" fontId="15" fillId="14" borderId="68" xfId="0" applyFont="1" applyFill="1" applyBorder="1" applyAlignment="1">
      <alignment horizontal="center" vertical="center" wrapText="1"/>
    </xf>
    <xf numFmtId="0" fontId="15" fillId="14" borderId="69" xfId="0" applyFont="1" applyFill="1" applyBorder="1" applyAlignment="1">
      <alignment horizontal="center" vertical="center" wrapText="1"/>
    </xf>
    <xf numFmtId="0" fontId="15" fillId="14" borderId="70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68" xfId="0" applyNumberFormat="1" applyFont="1" applyFill="1" applyBorder="1" applyAlignment="1">
      <alignment horizontal="center" vertical="center"/>
    </xf>
    <xf numFmtId="3" fontId="6" fillId="0" borderId="70" xfId="0" applyNumberFormat="1" applyFont="1" applyFill="1" applyBorder="1" applyAlignment="1">
      <alignment horizontal="center" vertical="center"/>
    </xf>
    <xf numFmtId="165" fontId="7" fillId="0" borderId="121" xfId="0" applyNumberFormat="1" applyFont="1" applyFill="1" applyBorder="1" applyAlignment="1">
      <alignment horizontal="center" vertical="center"/>
    </xf>
    <xf numFmtId="165" fontId="7" fillId="0" borderId="122" xfId="0" applyNumberFormat="1" applyFont="1" applyFill="1" applyBorder="1" applyAlignment="1">
      <alignment horizontal="center" vertical="center"/>
    </xf>
    <xf numFmtId="165" fontId="7" fillId="0" borderId="124" xfId="0" applyNumberFormat="1" applyFont="1" applyFill="1" applyBorder="1" applyAlignment="1">
      <alignment horizontal="center" vertical="center"/>
    </xf>
    <xf numFmtId="165" fontId="7" fillId="0" borderId="132" xfId="0" applyNumberFormat="1" applyFont="1" applyFill="1" applyBorder="1" applyAlignment="1">
      <alignment horizontal="center" vertical="center"/>
    </xf>
    <xf numFmtId="0" fontId="7" fillId="0" borderId="124" xfId="0" applyFont="1" applyFill="1" applyBorder="1" applyAlignment="1">
      <alignment horizontal="center" vertical="center"/>
    </xf>
    <xf numFmtId="0" fontId="7" fillId="0" borderId="131" xfId="0" applyFont="1" applyFill="1" applyBorder="1" applyAlignment="1">
      <alignment horizontal="center" vertical="center"/>
    </xf>
    <xf numFmtId="0" fontId="7" fillId="0" borderId="132" xfId="0" applyFont="1" applyFill="1" applyBorder="1" applyAlignment="1">
      <alignment horizontal="center" vertical="center"/>
    </xf>
    <xf numFmtId="0" fontId="7" fillId="0" borderId="121" xfId="0" applyFont="1" applyFill="1" applyBorder="1" applyAlignment="1">
      <alignment horizontal="center" vertical="center"/>
    </xf>
    <xf numFmtId="0" fontId="7" fillId="0" borderId="130" xfId="0" applyFont="1" applyFill="1" applyBorder="1" applyAlignment="1">
      <alignment horizontal="center" vertical="center"/>
    </xf>
    <xf numFmtId="0" fontId="7" fillId="0" borderId="122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5" fillId="14" borderId="5" xfId="0" applyFont="1" applyFill="1" applyBorder="1" applyAlignment="1">
      <alignment horizontal="center" vertical="center" wrapText="1"/>
    </xf>
    <xf numFmtId="0" fontId="15" fillId="14" borderId="6" xfId="0" applyFont="1" applyFill="1" applyBorder="1" applyAlignment="1">
      <alignment horizontal="center" vertical="center" wrapText="1"/>
    </xf>
    <xf numFmtId="0" fontId="15" fillId="14" borderId="7" xfId="0" applyFont="1" applyFill="1" applyBorder="1" applyAlignment="1">
      <alignment horizontal="center" vertical="center" wrapText="1"/>
    </xf>
    <xf numFmtId="3" fontId="6" fillId="0" borderId="121" xfId="0" applyNumberFormat="1" applyFont="1" applyFill="1" applyBorder="1" applyAlignment="1">
      <alignment horizontal="center"/>
    </xf>
    <xf numFmtId="3" fontId="6" fillId="0" borderId="122" xfId="0" applyNumberFormat="1" applyFont="1" applyFill="1" applyBorder="1" applyAlignment="1">
      <alignment horizontal="center"/>
    </xf>
    <xf numFmtId="3" fontId="28" fillId="0" borderId="124" xfId="0" applyNumberFormat="1" applyFont="1" applyFill="1" applyBorder="1" applyAlignment="1">
      <alignment horizontal="center" vertical="center"/>
    </xf>
    <xf numFmtId="3" fontId="28" fillId="0" borderId="13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68" xfId="0" applyFont="1" applyFill="1" applyBorder="1" applyAlignment="1">
      <alignment horizontal="left" vertical="center" wrapText="1"/>
    </xf>
    <xf numFmtId="0" fontId="6" fillId="0" borderId="69" xfId="0" applyFont="1" applyFill="1" applyBorder="1" applyAlignment="1">
      <alignment horizontal="left" vertical="center" wrapText="1"/>
    </xf>
    <xf numFmtId="0" fontId="6" fillId="0" borderId="7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8" xfId="0" applyFont="1" applyFill="1" applyBorder="1" applyAlignment="1">
      <alignment horizontal="center" vertical="center"/>
    </xf>
    <xf numFmtId="0" fontId="7" fillId="0" borderId="69" xfId="0" applyFont="1" applyFill="1" applyBorder="1" applyAlignment="1">
      <alignment horizontal="center" vertical="center"/>
    </xf>
    <xf numFmtId="0" fontId="7" fillId="0" borderId="70" xfId="0" applyFont="1" applyFill="1" applyBorder="1" applyAlignment="1">
      <alignment horizontal="center" vertical="center"/>
    </xf>
    <xf numFmtId="165" fontId="7" fillId="0" borderId="9" xfId="0" applyNumberFormat="1" applyFont="1" applyFill="1" applyBorder="1" applyAlignment="1">
      <alignment horizontal="center" vertical="center"/>
    </xf>
    <xf numFmtId="165" fontId="7" fillId="0" borderId="14" xfId="0" applyNumberFormat="1" applyFont="1" applyFill="1" applyBorder="1" applyAlignment="1">
      <alignment horizontal="center" vertical="center"/>
    </xf>
    <xf numFmtId="0" fontId="15" fillId="14" borderId="1" xfId="0" applyFont="1" applyFill="1" applyBorder="1" applyAlignment="1">
      <alignment horizontal="center" vertical="center"/>
    </xf>
    <xf numFmtId="0" fontId="15" fillId="14" borderId="2" xfId="0" applyFont="1" applyFill="1" applyBorder="1" applyAlignment="1">
      <alignment horizontal="center" vertical="center"/>
    </xf>
    <xf numFmtId="0" fontId="15" fillId="14" borderId="3" xfId="0" applyFont="1" applyFill="1" applyBorder="1" applyAlignment="1">
      <alignment horizontal="center" vertical="center"/>
    </xf>
    <xf numFmtId="0" fontId="15" fillId="14" borderId="4" xfId="0" applyFont="1" applyFill="1" applyBorder="1" applyAlignment="1">
      <alignment horizontal="center" vertical="center"/>
    </xf>
    <xf numFmtId="0" fontId="15" fillId="14" borderId="0" xfId="0" applyFont="1" applyFill="1" applyBorder="1" applyAlignment="1">
      <alignment horizontal="center" vertical="center"/>
    </xf>
    <xf numFmtId="0" fontId="15" fillId="14" borderId="8" xfId="0" applyFont="1" applyFill="1" applyBorder="1" applyAlignment="1">
      <alignment horizontal="center" vertical="center"/>
    </xf>
    <xf numFmtId="0" fontId="15" fillId="14" borderId="68" xfId="0" applyFont="1" applyFill="1" applyBorder="1" applyAlignment="1">
      <alignment horizontal="center" vertical="center"/>
    </xf>
    <xf numFmtId="0" fontId="15" fillId="14" borderId="69" xfId="0" applyFont="1" applyFill="1" applyBorder="1" applyAlignment="1">
      <alignment horizontal="center" vertical="center"/>
    </xf>
    <xf numFmtId="0" fontId="15" fillId="14" borderId="7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68" xfId="0" applyFont="1" applyFill="1" applyBorder="1" applyAlignment="1">
      <alignment horizontal="center" vertical="center"/>
    </xf>
    <xf numFmtId="0" fontId="15" fillId="0" borderId="70" xfId="0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3" fontId="15" fillId="0" borderId="0" xfId="0" applyNumberFormat="1" applyFont="1" applyFill="1" applyBorder="1" applyAlignment="1">
      <alignment horizontal="center" vertical="center" wrapText="1"/>
    </xf>
    <xf numFmtId="3" fontId="15" fillId="0" borderId="8" xfId="0" applyNumberFormat="1" applyFont="1" applyFill="1" applyBorder="1" applyAlignment="1">
      <alignment horizontal="center" vertical="center" wrapText="1"/>
    </xf>
    <xf numFmtId="3" fontId="15" fillId="0" borderId="69" xfId="0" applyNumberFormat="1" applyFont="1" applyFill="1" applyBorder="1" applyAlignment="1">
      <alignment horizontal="center" vertical="center" wrapText="1"/>
    </xf>
    <xf numFmtId="3" fontId="15" fillId="0" borderId="70" xfId="0" applyNumberFormat="1" applyFont="1" applyFill="1" applyBorder="1" applyAlignment="1">
      <alignment horizontal="center" vertical="center" wrapText="1"/>
    </xf>
    <xf numFmtId="164" fontId="15" fillId="0" borderId="9" xfId="0" applyNumberFormat="1" applyFont="1" applyFill="1" applyBorder="1" applyAlignment="1">
      <alignment horizontal="center" vertical="center"/>
    </xf>
    <xf numFmtId="164" fontId="15" fillId="0" borderId="11" xfId="0" applyNumberFormat="1" applyFont="1" applyFill="1" applyBorder="1" applyAlignment="1">
      <alignment horizontal="center" vertical="center"/>
    </xf>
    <xf numFmtId="164" fontId="15" fillId="0" borderId="14" xfId="0" applyNumberFormat="1" applyFont="1" applyFill="1" applyBorder="1" applyAlignment="1">
      <alignment horizontal="center" vertical="center"/>
    </xf>
    <xf numFmtId="165" fontId="7" fillId="0" borderId="119" xfId="0" applyNumberFormat="1" applyFont="1" applyFill="1" applyBorder="1" applyAlignment="1">
      <alignment horizontal="center" vertical="center"/>
    </xf>
    <xf numFmtId="165" fontId="7" fillId="0" borderId="120" xfId="0" applyNumberFormat="1" applyFont="1" applyFill="1" applyBorder="1" applyAlignment="1">
      <alignment horizontal="center" vertical="center"/>
    </xf>
    <xf numFmtId="0" fontId="7" fillId="0" borderId="119" xfId="0" applyFont="1" applyFill="1" applyBorder="1" applyAlignment="1">
      <alignment horizontal="center" vertical="center"/>
    </xf>
    <xf numFmtId="0" fontId="7" fillId="0" borderId="129" xfId="0" applyFont="1" applyFill="1" applyBorder="1" applyAlignment="1">
      <alignment horizontal="center" vertical="center"/>
    </xf>
    <xf numFmtId="0" fontId="7" fillId="0" borderId="120" xfId="0" applyFont="1" applyFill="1" applyBorder="1" applyAlignment="1">
      <alignment horizontal="center" vertical="center"/>
    </xf>
    <xf numFmtId="3" fontId="6" fillId="0" borderId="119" xfId="0" applyNumberFormat="1" applyFont="1" applyFill="1" applyBorder="1" applyAlignment="1">
      <alignment horizontal="center"/>
    </xf>
    <xf numFmtId="3" fontId="6" fillId="0" borderId="120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9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165" fontId="19" fillId="0" borderId="5" xfId="0" applyNumberFormat="1" applyFont="1" applyFill="1" applyBorder="1" applyAlignment="1">
      <alignment horizontal="center" vertical="center"/>
    </xf>
    <xf numFmtId="165" fontId="19" fillId="0" borderId="7" xfId="0" applyNumberFormat="1" applyFont="1" applyFill="1" applyBorder="1" applyAlignment="1">
      <alignment horizontal="center" vertical="center"/>
    </xf>
    <xf numFmtId="3" fontId="28" fillId="0" borderId="5" xfId="0" applyNumberFormat="1" applyFont="1" applyFill="1" applyBorder="1" applyAlignment="1">
      <alignment horizontal="center" vertical="center"/>
    </xf>
    <xf numFmtId="3" fontId="28" fillId="0" borderId="7" xfId="0" applyNumberFormat="1" applyFont="1" applyFill="1" applyBorder="1" applyAlignment="1">
      <alignment horizontal="center" vertical="center"/>
    </xf>
    <xf numFmtId="1" fontId="6" fillId="0" borderId="121" xfId="0" applyNumberFormat="1" applyFont="1" applyFill="1" applyBorder="1" applyAlignment="1">
      <alignment horizontal="center"/>
    </xf>
    <xf numFmtId="1" fontId="6" fillId="0" borderId="122" xfId="0" applyNumberFormat="1" applyFont="1" applyFill="1" applyBorder="1" applyAlignment="1">
      <alignment horizontal="center"/>
    </xf>
    <xf numFmtId="0" fontId="6" fillId="0" borderId="94" xfId="0" applyFont="1" applyFill="1" applyBorder="1" applyAlignment="1">
      <alignment horizontal="center" vertical="center"/>
    </xf>
    <xf numFmtId="0" fontId="6" fillId="0" borderId="104" xfId="0" applyFont="1" applyFill="1" applyBorder="1" applyAlignment="1">
      <alignment horizontal="center" vertical="center"/>
    </xf>
    <xf numFmtId="38" fontId="6" fillId="0" borderId="119" xfId="0" applyNumberFormat="1" applyFont="1" applyFill="1" applyBorder="1" applyAlignment="1">
      <alignment horizontal="center"/>
    </xf>
    <xf numFmtId="38" fontId="6" fillId="0" borderId="120" xfId="0" applyNumberFormat="1" applyFont="1" applyFill="1" applyBorder="1" applyAlignment="1">
      <alignment horizontal="center"/>
    </xf>
    <xf numFmtId="38" fontId="6" fillId="0" borderId="121" xfId="0" applyNumberFormat="1" applyFont="1" applyFill="1" applyBorder="1" applyAlignment="1">
      <alignment horizontal="center"/>
    </xf>
    <xf numFmtId="38" fontId="6" fillId="0" borderId="122" xfId="0" applyNumberFormat="1" applyFont="1" applyFill="1" applyBorder="1" applyAlignment="1">
      <alignment horizontal="center"/>
    </xf>
    <xf numFmtId="38" fontId="6" fillId="0" borderId="121" xfId="1" applyNumberFormat="1" applyFont="1" applyFill="1" applyBorder="1" applyAlignment="1">
      <alignment horizontal="center" vertical="center"/>
    </xf>
    <xf numFmtId="38" fontId="6" fillId="0" borderId="122" xfId="1" applyNumberFormat="1" applyFont="1" applyFill="1" applyBorder="1" applyAlignment="1">
      <alignment horizontal="center" vertical="center"/>
    </xf>
    <xf numFmtId="38" fontId="6" fillId="0" borderId="124" xfId="1" applyNumberFormat="1" applyFont="1" applyFill="1" applyBorder="1" applyAlignment="1">
      <alignment horizontal="center" vertical="center"/>
    </xf>
    <xf numFmtId="38" fontId="6" fillId="0" borderId="132" xfId="1" applyNumberFormat="1" applyFont="1" applyFill="1" applyBorder="1" applyAlignment="1">
      <alignment horizontal="center" vertical="center"/>
    </xf>
    <xf numFmtId="0" fontId="6" fillId="0" borderId="119" xfId="0" applyFont="1" applyFill="1" applyBorder="1" applyAlignment="1">
      <alignment horizontal="left"/>
    </xf>
    <xf numFmtId="0" fontId="6" fillId="0" borderId="129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165" fontId="7" fillId="0" borderId="5" xfId="0" applyNumberFormat="1" applyFont="1" applyFill="1" applyBorder="1" applyAlignment="1">
      <alignment horizontal="center"/>
    </xf>
    <xf numFmtId="165" fontId="7" fillId="0" borderId="7" xfId="0" applyNumberFormat="1" applyFont="1" applyFill="1" applyBorder="1" applyAlignment="1">
      <alignment horizontal="center"/>
    </xf>
    <xf numFmtId="1" fontId="6" fillId="0" borderId="119" xfId="0" applyNumberFormat="1" applyFont="1" applyFill="1" applyBorder="1" applyAlignment="1">
      <alignment horizontal="center" vertical="center"/>
    </xf>
    <xf numFmtId="1" fontId="6" fillId="0" borderId="120" xfId="0" applyNumberFormat="1" applyFont="1" applyFill="1" applyBorder="1" applyAlignment="1">
      <alignment horizontal="center" vertical="center"/>
    </xf>
    <xf numFmtId="1" fontId="6" fillId="0" borderId="121" xfId="0" applyNumberFormat="1" applyFont="1" applyFill="1" applyBorder="1" applyAlignment="1">
      <alignment horizontal="center" vertical="center"/>
    </xf>
    <xf numFmtId="1" fontId="6" fillId="0" borderId="122" xfId="0" applyNumberFormat="1" applyFont="1" applyFill="1" applyBorder="1" applyAlignment="1">
      <alignment horizontal="center" vertical="center"/>
    </xf>
    <xf numFmtId="1" fontId="28" fillId="0" borderId="121" xfId="0" applyNumberFormat="1" applyFont="1" applyFill="1" applyBorder="1" applyAlignment="1">
      <alignment horizontal="center" vertical="center"/>
    </xf>
    <xf numFmtId="1" fontId="28" fillId="0" borderId="122" xfId="0" applyNumberFormat="1" applyFont="1" applyFill="1" applyBorder="1" applyAlignment="1">
      <alignment horizontal="center" vertical="center"/>
    </xf>
    <xf numFmtId="0" fontId="15" fillId="17" borderId="5" xfId="0" applyFont="1" applyFill="1" applyBorder="1" applyAlignment="1">
      <alignment horizontal="center" wrapText="1"/>
    </xf>
    <xf numFmtId="0" fontId="15" fillId="17" borderId="6" xfId="0" applyFont="1" applyFill="1" applyBorder="1" applyAlignment="1">
      <alignment horizontal="center" wrapText="1"/>
    </xf>
    <xf numFmtId="0" fontId="15" fillId="17" borderId="7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/>
    </xf>
    <xf numFmtId="165" fontId="7" fillId="0" borderId="7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1" fontId="6" fillId="0" borderId="18" xfId="0" applyNumberFormat="1" applyFont="1" applyFill="1" applyBorder="1" applyAlignment="1">
      <alignment horizontal="center" vertical="center"/>
    </xf>
    <xf numFmtId="1" fontId="6" fillId="0" borderId="21" xfId="0" applyNumberFormat="1" applyFont="1" applyFill="1" applyBorder="1" applyAlignment="1">
      <alignment horizontal="center" vertical="center"/>
    </xf>
    <xf numFmtId="1" fontId="6" fillId="0" borderId="94" xfId="0" applyNumberFormat="1" applyFont="1" applyFill="1" applyBorder="1" applyAlignment="1">
      <alignment horizontal="center" vertical="center"/>
    </xf>
    <xf numFmtId="1" fontId="6" fillId="0" borderId="104" xfId="0" applyNumberFormat="1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81" xfId="0" applyFont="1" applyFill="1" applyBorder="1" applyAlignment="1">
      <alignment horizontal="center" vertical="center"/>
    </xf>
    <xf numFmtId="1" fontId="6" fillId="0" borderId="23" xfId="0" applyNumberFormat="1" applyFont="1" applyFill="1" applyBorder="1" applyAlignment="1">
      <alignment horizontal="center" vertical="center"/>
    </xf>
    <xf numFmtId="1" fontId="6" fillId="0" borderId="81" xfId="0" applyNumberFormat="1" applyFont="1" applyFill="1" applyBorder="1" applyAlignment="1">
      <alignment horizontal="center" vertical="center"/>
    </xf>
    <xf numFmtId="1" fontId="28" fillId="0" borderId="124" xfId="0" applyNumberFormat="1" applyFont="1" applyFill="1" applyBorder="1" applyAlignment="1">
      <alignment horizontal="center" vertical="center"/>
    </xf>
    <xf numFmtId="1" fontId="28" fillId="0" borderId="132" xfId="0" applyNumberFormat="1" applyFont="1" applyFill="1" applyBorder="1" applyAlignment="1">
      <alignment horizontal="center" vertical="center"/>
    </xf>
    <xf numFmtId="0" fontId="7" fillId="0" borderId="123" xfId="0" applyFont="1" applyFill="1" applyBorder="1" applyAlignment="1">
      <alignment horizontal="center" vertical="center"/>
    </xf>
    <xf numFmtId="0" fontId="7" fillId="0" borderId="152" xfId="0" applyFont="1" applyFill="1" applyBorder="1" applyAlignment="1">
      <alignment horizontal="center" vertical="center"/>
    </xf>
    <xf numFmtId="0" fontId="7" fillId="0" borderId="151" xfId="0" applyFont="1" applyFill="1" applyBorder="1" applyAlignment="1">
      <alignment horizontal="center" vertical="center"/>
    </xf>
    <xf numFmtId="165" fontId="7" fillId="0" borderId="123" xfId="0" applyNumberFormat="1" applyFont="1" applyFill="1" applyBorder="1" applyAlignment="1">
      <alignment horizontal="center" vertical="center"/>
    </xf>
    <xf numFmtId="165" fontId="7" fillId="0" borderId="151" xfId="0" applyNumberFormat="1" applyFont="1" applyFill="1" applyBorder="1" applyAlignment="1">
      <alignment horizontal="center" vertical="center"/>
    </xf>
    <xf numFmtId="0" fontId="6" fillId="0" borderId="121" xfId="0" applyFont="1" applyFill="1" applyBorder="1" applyAlignment="1">
      <alignment horizontal="left"/>
    </xf>
    <xf numFmtId="0" fontId="6" fillId="0" borderId="130" xfId="0" applyFont="1" applyFill="1" applyBorder="1" applyAlignment="1">
      <alignment horizontal="left"/>
    </xf>
    <xf numFmtId="0" fontId="6" fillId="0" borderId="121" xfId="0" applyFont="1" applyFill="1" applyBorder="1" applyAlignment="1">
      <alignment horizontal="left" vertical="center" wrapText="1"/>
    </xf>
    <xf numFmtId="0" fontId="6" fillId="0" borderId="130" xfId="0" applyFont="1" applyFill="1" applyBorder="1" applyAlignment="1">
      <alignment horizontal="left" vertical="center" wrapText="1"/>
    </xf>
    <xf numFmtId="0" fontId="6" fillId="0" borderId="123" xfId="0" applyFont="1" applyFill="1" applyBorder="1" applyAlignment="1">
      <alignment horizontal="left" vertical="center" wrapText="1"/>
    </xf>
    <xf numFmtId="0" fontId="6" fillId="0" borderId="152" xfId="0" applyFont="1" applyFill="1" applyBorder="1" applyAlignment="1">
      <alignment horizontal="left" vertical="center" wrapText="1"/>
    </xf>
    <xf numFmtId="0" fontId="15" fillId="18" borderId="5" xfId="0" applyFont="1" applyFill="1" applyBorder="1" applyAlignment="1">
      <alignment horizontal="center"/>
    </xf>
    <xf numFmtId="0" fontId="15" fillId="18" borderId="6" xfId="0" applyFont="1" applyFill="1" applyBorder="1" applyAlignment="1">
      <alignment horizontal="center"/>
    </xf>
    <xf numFmtId="0" fontId="15" fillId="18" borderId="2" xfId="0" applyFont="1" applyFill="1" applyBorder="1" applyAlignment="1">
      <alignment horizontal="center"/>
    </xf>
    <xf numFmtId="0" fontId="15" fillId="18" borderId="3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left" vertical="center"/>
    </xf>
    <xf numFmtId="0" fontId="6" fillId="0" borderId="94" xfId="0" applyFont="1" applyFill="1" applyBorder="1" applyAlignment="1">
      <alignment horizontal="left" vertical="center"/>
    </xf>
    <xf numFmtId="0" fontId="6" fillId="0" borderId="74" xfId="0" applyFont="1" applyFill="1" applyBorder="1" applyAlignment="1">
      <alignment horizontal="left" vertical="center"/>
    </xf>
    <xf numFmtId="0" fontId="6" fillId="0" borderId="104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74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left" vertical="center"/>
    </xf>
    <xf numFmtId="0" fontId="6" fillId="0" borderId="81" xfId="0" applyFont="1" applyFill="1" applyBorder="1" applyAlignment="1">
      <alignment horizontal="left" vertical="center"/>
    </xf>
    <xf numFmtId="1" fontId="28" fillId="0" borderId="119" xfId="0" applyNumberFormat="1" applyFont="1" applyFill="1" applyBorder="1" applyAlignment="1">
      <alignment horizontal="center" vertical="center"/>
    </xf>
    <xf numFmtId="1" fontId="28" fillId="0" borderId="120" xfId="0" applyNumberFormat="1" applyFont="1" applyFill="1" applyBorder="1" applyAlignment="1">
      <alignment horizontal="center" vertical="center"/>
    </xf>
    <xf numFmtId="0" fontId="15" fillId="17" borderId="5" xfId="0" applyFont="1" applyFill="1" applyBorder="1" applyAlignment="1">
      <alignment horizontal="center"/>
    </xf>
    <xf numFmtId="0" fontId="15" fillId="17" borderId="6" xfId="0" applyFont="1" applyFill="1" applyBorder="1" applyAlignment="1">
      <alignment horizontal="center"/>
    </xf>
    <xf numFmtId="0" fontId="15" fillId="17" borderId="7" xfId="0" applyFont="1" applyFill="1" applyBorder="1" applyAlignment="1">
      <alignment horizontal="center"/>
    </xf>
    <xf numFmtId="0" fontId="8" fillId="0" borderId="121" xfId="0" applyFont="1" applyFill="1" applyBorder="1" applyAlignment="1">
      <alignment horizontal="left" vertical="center"/>
    </xf>
    <xf numFmtId="0" fontId="8" fillId="0" borderId="130" xfId="0" applyFont="1" applyFill="1" applyBorder="1" applyAlignment="1">
      <alignment horizontal="left" vertical="center"/>
    </xf>
    <xf numFmtId="0" fontId="8" fillId="0" borderId="122" xfId="0" applyFont="1" applyFill="1" applyBorder="1" applyAlignment="1">
      <alignment horizontal="left" vertical="center"/>
    </xf>
    <xf numFmtId="1" fontId="6" fillId="0" borderId="121" xfId="1" applyNumberFormat="1" applyFont="1" applyFill="1" applyBorder="1" applyAlignment="1">
      <alignment horizontal="center" vertical="center"/>
    </xf>
    <xf numFmtId="1" fontId="6" fillId="0" borderId="77" xfId="1" applyNumberFormat="1" applyFont="1" applyFill="1" applyBorder="1" applyAlignment="1">
      <alignment horizontal="center" vertical="center"/>
    </xf>
    <xf numFmtId="0" fontId="7" fillId="0" borderId="121" xfId="0" applyNumberFormat="1" applyFont="1" applyFill="1" applyBorder="1" applyAlignment="1">
      <alignment horizontal="center" vertical="center"/>
    </xf>
    <xf numFmtId="0" fontId="7" fillId="0" borderId="122" xfId="0" applyNumberFormat="1" applyFont="1" applyFill="1" applyBorder="1" applyAlignment="1">
      <alignment horizontal="center" vertical="center"/>
    </xf>
    <xf numFmtId="0" fontId="7" fillId="0" borderId="121" xfId="0" applyNumberFormat="1" applyFont="1" applyFill="1" applyBorder="1" applyAlignment="1">
      <alignment horizontal="center"/>
    </xf>
    <xf numFmtId="0" fontId="7" fillId="0" borderId="122" xfId="0" applyNumberFormat="1" applyFont="1" applyFill="1" applyBorder="1" applyAlignment="1">
      <alignment horizontal="center"/>
    </xf>
    <xf numFmtId="0" fontId="6" fillId="0" borderId="122" xfId="0" applyFont="1" applyFill="1" applyBorder="1" applyAlignment="1">
      <alignment horizontal="left" vertical="center" wrapText="1"/>
    </xf>
    <xf numFmtId="0" fontId="6" fillId="14" borderId="1" xfId="0" applyFont="1" applyFill="1" applyBorder="1" applyAlignment="1">
      <alignment horizontal="center" vertical="center"/>
    </xf>
    <xf numFmtId="0" fontId="6" fillId="14" borderId="2" xfId="0" applyFont="1" applyFill="1" applyBorder="1" applyAlignment="1">
      <alignment horizontal="center" vertical="center"/>
    </xf>
    <xf numFmtId="0" fontId="6" fillId="14" borderId="3" xfId="0" applyFont="1" applyFill="1" applyBorder="1" applyAlignment="1">
      <alignment horizontal="center" vertical="center"/>
    </xf>
    <xf numFmtId="0" fontId="6" fillId="14" borderId="4" xfId="0" applyFont="1" applyFill="1" applyBorder="1" applyAlignment="1">
      <alignment horizontal="center" vertical="center"/>
    </xf>
    <xf numFmtId="0" fontId="6" fillId="14" borderId="0" xfId="0" applyFont="1" applyFill="1" applyBorder="1" applyAlignment="1">
      <alignment horizontal="center" vertical="center"/>
    </xf>
    <xf numFmtId="0" fontId="6" fillId="14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21" xfId="0" applyFont="1" applyFill="1" applyBorder="1" applyAlignment="1">
      <alignment horizontal="center" vertical="center"/>
    </xf>
    <xf numFmtId="0" fontId="6" fillId="0" borderId="130" xfId="0" applyFont="1" applyFill="1" applyBorder="1" applyAlignment="1">
      <alignment horizontal="center" vertical="center"/>
    </xf>
    <xf numFmtId="0" fontId="6" fillId="0" borderId="122" xfId="0" applyFont="1" applyFill="1" applyBorder="1" applyAlignment="1">
      <alignment horizontal="center" vertical="center"/>
    </xf>
    <xf numFmtId="0" fontId="6" fillId="0" borderId="119" xfId="0" applyFont="1" applyFill="1" applyBorder="1" applyAlignment="1">
      <alignment horizontal="left" wrapText="1"/>
    </xf>
    <xf numFmtId="0" fontId="6" fillId="0" borderId="129" xfId="0" applyFont="1" applyFill="1" applyBorder="1" applyAlignment="1">
      <alignment horizontal="left" wrapText="1"/>
    </xf>
    <xf numFmtId="0" fontId="6" fillId="0" borderId="120" xfId="0" applyFont="1" applyFill="1" applyBorder="1" applyAlignment="1">
      <alignment horizontal="left" wrapText="1"/>
    </xf>
    <xf numFmtId="0" fontId="6" fillId="0" borderId="119" xfId="0" applyFont="1" applyFill="1" applyBorder="1" applyAlignment="1">
      <alignment horizontal="center" wrapText="1"/>
    </xf>
    <xf numFmtId="0" fontId="6" fillId="0" borderId="120" xfId="0" applyFont="1" applyFill="1" applyBorder="1" applyAlignment="1">
      <alignment horizontal="center" wrapText="1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3" fontId="6" fillId="0" borderId="8" xfId="0" applyNumberFormat="1" applyFont="1" applyFill="1" applyBorder="1" applyAlignment="1">
      <alignment horizontal="center" vertical="center" wrapText="1"/>
    </xf>
    <xf numFmtId="0" fontId="25" fillId="15" borderId="9" xfId="0" applyFont="1" applyFill="1" applyBorder="1" applyAlignment="1">
      <alignment horizontal="center" vertical="center" wrapText="1"/>
    </xf>
    <xf numFmtId="0" fontId="25" fillId="15" borderId="11" xfId="0" applyFont="1" applyFill="1" applyBorder="1" applyAlignment="1">
      <alignment horizontal="center" vertical="center" wrapText="1"/>
    </xf>
    <xf numFmtId="0" fontId="25" fillId="15" borderId="14" xfId="0" applyFont="1" applyFill="1" applyBorder="1" applyAlignment="1">
      <alignment horizontal="center" vertical="center" wrapText="1"/>
    </xf>
    <xf numFmtId="0" fontId="25" fillId="15" borderId="68" xfId="0" applyFont="1" applyFill="1" applyBorder="1" applyAlignment="1">
      <alignment horizontal="center" vertical="center" wrapText="1"/>
    </xf>
    <xf numFmtId="0" fontId="28" fillId="15" borderId="2" xfId="0" applyFont="1" applyFill="1" applyBorder="1" applyAlignment="1">
      <alignment horizontal="center" wrapText="1"/>
    </xf>
    <xf numFmtId="0" fontId="28" fillId="15" borderId="3" xfId="0" applyFont="1" applyFill="1" applyBorder="1" applyAlignment="1">
      <alignment horizontal="center" wrapText="1"/>
    </xf>
    <xf numFmtId="0" fontId="28" fillId="19" borderId="6" xfId="0" applyFont="1" applyFill="1" applyBorder="1" applyAlignment="1">
      <alignment horizontal="center" wrapText="1"/>
    </xf>
    <xf numFmtId="0" fontId="28" fillId="19" borderId="7" xfId="0" applyFont="1" applyFill="1" applyBorder="1" applyAlignment="1">
      <alignment horizontal="center" wrapText="1"/>
    </xf>
    <xf numFmtId="0" fontId="15" fillId="15" borderId="1" xfId="0" applyNumberFormat="1" applyFont="1" applyFill="1" applyBorder="1" applyAlignment="1">
      <alignment horizontal="center" vertical="center" wrapText="1"/>
    </xf>
    <xf numFmtId="0" fontId="15" fillId="15" borderId="2" xfId="0" applyNumberFormat="1" applyFont="1" applyFill="1" applyBorder="1" applyAlignment="1">
      <alignment horizontal="center" vertical="center" wrapText="1"/>
    </xf>
    <xf numFmtId="0" fontId="28" fillId="0" borderId="141" xfId="0" applyFont="1" applyFill="1" applyBorder="1" applyAlignment="1">
      <alignment horizontal="left" vertical="center" wrapText="1"/>
    </xf>
    <xf numFmtId="0" fontId="28" fillId="0" borderId="142" xfId="0" applyFont="1" applyFill="1" applyBorder="1" applyAlignment="1">
      <alignment horizontal="left" vertical="center" wrapText="1"/>
    </xf>
    <xf numFmtId="0" fontId="28" fillId="0" borderId="143" xfId="0" applyFont="1" applyFill="1" applyBorder="1" applyAlignment="1">
      <alignment horizontal="left" vertical="center" wrapText="1"/>
    </xf>
    <xf numFmtId="38" fontId="31" fillId="0" borderId="141" xfId="0" applyNumberFormat="1" applyFont="1" applyFill="1" applyBorder="1" applyAlignment="1">
      <alignment horizontal="center" vertical="center" wrapText="1"/>
    </xf>
    <xf numFmtId="38" fontId="31" fillId="0" borderId="142" xfId="0" applyNumberFormat="1" applyFont="1" applyFill="1" applyBorder="1" applyAlignment="1">
      <alignment horizontal="center" vertical="center" wrapText="1"/>
    </xf>
    <xf numFmtId="38" fontId="31" fillId="0" borderId="143" xfId="0" applyNumberFormat="1" applyFont="1" applyFill="1" applyBorder="1" applyAlignment="1">
      <alignment horizontal="center" vertical="center" wrapText="1"/>
    </xf>
    <xf numFmtId="0" fontId="25" fillId="15" borderId="5" xfId="0" applyFont="1" applyFill="1" applyBorder="1" applyAlignment="1">
      <alignment horizontal="center" wrapText="1"/>
    </xf>
    <xf numFmtId="0" fontId="25" fillId="15" borderId="6" xfId="0" applyFont="1" applyFill="1" applyBorder="1" applyAlignment="1">
      <alignment horizontal="center" wrapText="1"/>
    </xf>
    <xf numFmtId="0" fontId="25" fillId="15" borderId="7" xfId="0" applyFont="1" applyFill="1" applyBorder="1" applyAlignment="1">
      <alignment horizontal="center" wrapText="1"/>
    </xf>
    <xf numFmtId="0" fontId="25" fillId="15" borderId="1" xfId="0" applyFont="1" applyFill="1" applyBorder="1" applyAlignment="1">
      <alignment horizontal="center" wrapText="1"/>
    </xf>
    <xf numFmtId="0" fontId="25" fillId="15" borderId="2" xfId="0" applyFont="1" applyFill="1" applyBorder="1" applyAlignment="1">
      <alignment horizontal="center" wrapText="1"/>
    </xf>
    <xf numFmtId="0" fontId="25" fillId="15" borderId="3" xfId="0" applyFont="1" applyFill="1" applyBorder="1" applyAlignment="1">
      <alignment horizontal="center" wrapText="1"/>
    </xf>
    <xf numFmtId="38" fontId="6" fillId="0" borderId="77" xfId="0" applyNumberFormat="1" applyFont="1" applyFill="1" applyBorder="1" applyAlignment="1">
      <alignment horizontal="center"/>
    </xf>
    <xf numFmtId="38" fontId="6" fillId="0" borderId="24" xfId="0" applyNumberFormat="1" applyFont="1" applyFill="1" applyBorder="1" applyAlignment="1">
      <alignment horizontal="center"/>
    </xf>
    <xf numFmtId="0" fontId="25" fillId="15" borderId="68" xfId="0" applyFont="1" applyFill="1" applyBorder="1" applyAlignment="1">
      <alignment horizontal="center" wrapText="1"/>
    </xf>
    <xf numFmtId="0" fontId="25" fillId="15" borderId="69" xfId="0" applyFont="1" applyFill="1" applyBorder="1" applyAlignment="1">
      <alignment horizontal="center" wrapText="1"/>
    </xf>
    <xf numFmtId="0" fontId="25" fillId="15" borderId="70" xfId="0" applyFont="1" applyFill="1" applyBorder="1" applyAlignment="1">
      <alignment horizontal="center" wrapText="1"/>
    </xf>
    <xf numFmtId="38" fontId="6" fillId="0" borderId="76" xfId="0" applyNumberFormat="1" applyFont="1" applyFill="1" applyBorder="1" applyAlignment="1">
      <alignment horizontal="center"/>
    </xf>
    <xf numFmtId="38" fontId="6" fillId="0" borderId="19" xfId="0" applyNumberFormat="1" applyFont="1" applyFill="1" applyBorder="1" applyAlignment="1">
      <alignment horizontal="center"/>
    </xf>
    <xf numFmtId="38" fontId="6" fillId="0" borderId="20" xfId="0" applyNumberFormat="1" applyFont="1" applyFill="1" applyBorder="1" applyAlignment="1">
      <alignment horizontal="center"/>
    </xf>
    <xf numFmtId="0" fontId="28" fillId="15" borderId="1" xfId="0" applyFont="1" applyFill="1" applyBorder="1" applyAlignment="1">
      <alignment horizontal="center" wrapText="1"/>
    </xf>
    <xf numFmtId="0" fontId="28" fillId="19" borderId="5" xfId="0" applyFont="1" applyFill="1" applyBorder="1" applyAlignment="1">
      <alignment horizontal="center" wrapText="1"/>
    </xf>
    <xf numFmtId="0" fontId="17" fillId="0" borderId="18" xfId="1" applyFont="1" applyFill="1" applyBorder="1" applyAlignment="1">
      <alignment horizontal="center" vertical="center"/>
    </xf>
    <xf numFmtId="0" fontId="17" fillId="0" borderId="21" xfId="1" applyFont="1" applyFill="1" applyBorder="1" applyAlignment="1">
      <alignment horizontal="center" vertical="center"/>
    </xf>
    <xf numFmtId="0" fontId="28" fillId="19" borderId="1" xfId="0" applyFont="1" applyFill="1" applyBorder="1" applyAlignment="1">
      <alignment horizontal="center" vertical="center" wrapText="1"/>
    </xf>
    <xf numFmtId="0" fontId="28" fillId="19" borderId="3" xfId="0" applyFont="1" applyFill="1" applyBorder="1" applyAlignment="1">
      <alignment horizontal="center" vertical="center" wrapText="1"/>
    </xf>
    <xf numFmtId="0" fontId="28" fillId="19" borderId="68" xfId="0" applyFont="1" applyFill="1" applyBorder="1" applyAlignment="1">
      <alignment horizontal="center" vertical="center" wrapText="1"/>
    </xf>
    <xf numFmtId="0" fontId="28" fillId="19" borderId="70" xfId="0" applyFont="1" applyFill="1" applyBorder="1" applyAlignment="1">
      <alignment horizontal="center" vertical="center" wrapText="1"/>
    </xf>
    <xf numFmtId="0" fontId="28" fillId="19" borderId="128" xfId="0" applyFont="1" applyFill="1" applyBorder="1" applyAlignment="1">
      <alignment horizontal="center" wrapText="1"/>
    </xf>
    <xf numFmtId="0" fontId="28" fillId="19" borderId="90" xfId="0" applyFont="1" applyFill="1" applyBorder="1" applyAlignment="1">
      <alignment horizontal="center" wrapText="1"/>
    </xf>
    <xf numFmtId="38" fontId="6" fillId="0" borderId="25" xfId="0" applyNumberFormat="1" applyFont="1" applyFill="1" applyBorder="1" applyAlignment="1">
      <alignment horizontal="center"/>
    </xf>
    <xf numFmtId="0" fontId="17" fillId="0" borderId="23" xfId="1" applyFont="1" applyFill="1" applyBorder="1" applyAlignment="1">
      <alignment horizontal="center" vertical="center"/>
    </xf>
    <xf numFmtId="0" fontId="17" fillId="0" borderId="81" xfId="1" applyFont="1" applyFill="1" applyBorder="1" applyAlignment="1">
      <alignment horizontal="center" vertical="center"/>
    </xf>
    <xf numFmtId="38" fontId="6" fillId="0" borderId="78" xfId="0" applyNumberFormat="1" applyFont="1" applyFill="1" applyBorder="1" applyAlignment="1">
      <alignment horizontal="center"/>
    </xf>
    <xf numFmtId="38" fontId="6" fillId="0" borderId="30" xfId="0" applyNumberFormat="1" applyFont="1" applyFill="1" applyBorder="1" applyAlignment="1">
      <alignment horizontal="center"/>
    </xf>
    <xf numFmtId="0" fontId="17" fillId="0" borderId="29" xfId="1" applyFont="1" applyFill="1" applyBorder="1" applyAlignment="1">
      <alignment horizontal="center" vertical="center"/>
    </xf>
    <xf numFmtId="0" fontId="17" fillId="0" borderId="32" xfId="1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left" vertical="center" wrapText="1"/>
    </xf>
    <xf numFmtId="0" fontId="28" fillId="0" borderId="6" xfId="0" applyFont="1" applyFill="1" applyBorder="1" applyAlignment="1">
      <alignment horizontal="left" vertical="center" wrapText="1"/>
    </xf>
    <xf numFmtId="0" fontId="28" fillId="0" borderId="7" xfId="0" applyFont="1" applyFill="1" applyBorder="1" applyAlignment="1">
      <alignment horizontal="left" vertical="center" wrapText="1"/>
    </xf>
    <xf numFmtId="38" fontId="31" fillId="0" borderId="5" xfId="0" applyNumberFormat="1" applyFont="1" applyFill="1" applyBorder="1" applyAlignment="1">
      <alignment horizontal="center" vertical="center" wrapText="1"/>
    </xf>
    <xf numFmtId="38" fontId="31" fillId="0" borderId="6" xfId="0" applyNumberFormat="1" applyFont="1" applyFill="1" applyBorder="1" applyAlignment="1">
      <alignment horizontal="center" vertical="center" wrapText="1"/>
    </xf>
    <xf numFmtId="38" fontId="31" fillId="0" borderId="7" xfId="0" applyNumberFormat="1" applyFont="1" applyFill="1" applyBorder="1" applyAlignment="1">
      <alignment horizontal="center" vertical="center" wrapText="1"/>
    </xf>
    <xf numFmtId="0" fontId="25" fillId="15" borderId="4" xfId="0" applyFont="1" applyFill="1" applyBorder="1" applyAlignment="1">
      <alignment horizontal="center" vertical="center" wrapText="1"/>
    </xf>
    <xf numFmtId="0" fontId="28" fillId="0" borderId="145" xfId="0" applyFont="1" applyFill="1" applyBorder="1" applyAlignment="1">
      <alignment horizontal="left" vertical="center" wrapText="1"/>
    </xf>
    <xf numFmtId="0" fontId="28" fillId="0" borderId="146" xfId="0" applyFont="1" applyFill="1" applyBorder="1" applyAlignment="1">
      <alignment horizontal="left" vertical="center" wrapText="1"/>
    </xf>
    <xf numFmtId="0" fontId="28" fillId="0" borderId="147" xfId="0" applyFont="1" applyFill="1" applyBorder="1" applyAlignment="1">
      <alignment horizontal="left" vertical="center" wrapText="1"/>
    </xf>
    <xf numFmtId="38" fontId="31" fillId="0" borderId="145" xfId="0" applyNumberFormat="1" applyFont="1" applyFill="1" applyBorder="1" applyAlignment="1">
      <alignment horizontal="center" vertical="center" wrapText="1"/>
    </xf>
    <xf numFmtId="38" fontId="31" fillId="0" borderId="146" xfId="0" applyNumberFormat="1" applyFont="1" applyFill="1" applyBorder="1" applyAlignment="1">
      <alignment horizontal="center" vertical="center" wrapText="1"/>
    </xf>
    <xf numFmtId="38" fontId="31" fillId="0" borderId="148" xfId="0" applyNumberFormat="1" applyFont="1" applyFill="1" applyBorder="1" applyAlignment="1">
      <alignment horizontal="center" vertical="center" wrapText="1"/>
    </xf>
    <xf numFmtId="0" fontId="15" fillId="15" borderId="5" xfId="0" applyNumberFormat="1" applyFont="1" applyFill="1" applyBorder="1" applyAlignment="1">
      <alignment horizontal="center" vertical="center" wrapText="1"/>
    </xf>
    <xf numFmtId="0" fontId="15" fillId="15" borderId="6" xfId="0" applyNumberFormat="1" applyFont="1" applyFill="1" applyBorder="1" applyAlignment="1">
      <alignment horizontal="center" vertical="center" wrapText="1"/>
    </xf>
    <xf numFmtId="0" fontId="15" fillId="15" borderId="7" xfId="0" applyNumberFormat="1" applyFont="1" applyFill="1" applyBorder="1" applyAlignment="1">
      <alignment horizontal="center" vertical="center" wrapText="1"/>
    </xf>
  </cellXfs>
  <cellStyles count="7">
    <cellStyle name="Гиперссылка" xfId="4" builtinId="8"/>
    <cellStyle name="Обычный" xfId="0" builtinId="0"/>
    <cellStyle name="Обычный 2" xfId="1"/>
    <cellStyle name="Обычный_price_svai_ZAO_BETON" xfId="5"/>
    <cellStyle name="Обычный_Лист1" xfId="3"/>
    <cellStyle name="Обычный_Плиты ПБ h=220.160, 265" xfId="2"/>
    <cellStyle name="Финансовый 2" xfId="6"/>
  </cellStyles>
  <dxfs count="0"/>
  <tableStyles count="0" defaultTableStyle="TableStyleMedium9" defaultPivotStyle="PivotStyleLight16"/>
  <colors>
    <mruColors>
      <color rgb="FFD8D8D8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2</xdr:row>
      <xdr:rowOff>57149</xdr:rowOff>
    </xdr:from>
    <xdr:to>
      <xdr:col>7</xdr:col>
      <xdr:colOff>57150</xdr:colOff>
      <xdr:row>6</xdr:row>
      <xdr:rowOff>104774</xdr:rowOff>
    </xdr:to>
    <xdr:pic>
      <xdr:nvPicPr>
        <xdr:cNvPr id="2" name="Picture 9" descr="kolovrat_logo_RGB-01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4150" y="304799"/>
          <a:ext cx="14192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123825</xdr:rowOff>
    </xdr:from>
    <xdr:to>
      <xdr:col>7</xdr:col>
      <xdr:colOff>209550</xdr:colOff>
      <xdr:row>7</xdr:row>
      <xdr:rowOff>47625</xdr:rowOff>
    </xdr:to>
    <xdr:pic>
      <xdr:nvPicPr>
        <xdr:cNvPr id="3" name="Picture 9" descr="kolovrat_logo_RGB-01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67025" y="304800"/>
          <a:ext cx="14192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123825</xdr:rowOff>
    </xdr:from>
    <xdr:to>
      <xdr:col>7</xdr:col>
      <xdr:colOff>171450</xdr:colOff>
      <xdr:row>6</xdr:row>
      <xdr:rowOff>142875</xdr:rowOff>
    </xdr:to>
    <xdr:pic>
      <xdr:nvPicPr>
        <xdr:cNvPr id="3" name="Picture 9" descr="kolovrat_logo_RGB-01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514350"/>
          <a:ext cx="14192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152399</xdr:rowOff>
    </xdr:from>
    <xdr:to>
      <xdr:col>6</xdr:col>
      <xdr:colOff>581025</xdr:colOff>
      <xdr:row>6</xdr:row>
      <xdr:rowOff>114300</xdr:rowOff>
    </xdr:to>
    <xdr:pic>
      <xdr:nvPicPr>
        <xdr:cNvPr id="2" name="Picture 9" descr="kolovrat_logo_RGB-01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14625" y="400049"/>
          <a:ext cx="1266825" cy="723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123825</xdr:rowOff>
    </xdr:from>
    <xdr:to>
      <xdr:col>7</xdr:col>
      <xdr:colOff>219075</xdr:colOff>
      <xdr:row>7</xdr:row>
      <xdr:rowOff>47625</xdr:rowOff>
    </xdr:to>
    <xdr:pic>
      <xdr:nvPicPr>
        <xdr:cNvPr id="2" name="Picture 9" descr="kolovrat_logo_RGB-0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86050" y="304800"/>
          <a:ext cx="14192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123825</xdr:rowOff>
    </xdr:from>
    <xdr:to>
      <xdr:col>7</xdr:col>
      <xdr:colOff>142875</xdr:colOff>
      <xdr:row>6</xdr:row>
      <xdr:rowOff>142875</xdr:rowOff>
    </xdr:to>
    <xdr:pic>
      <xdr:nvPicPr>
        <xdr:cNvPr id="2" name="Picture 9" descr="kolovrat_logo_RGB-01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47975" y="390525"/>
          <a:ext cx="14192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2</xdr:row>
      <xdr:rowOff>104774</xdr:rowOff>
    </xdr:from>
    <xdr:to>
      <xdr:col>8</xdr:col>
      <xdr:colOff>238125</xdr:colOff>
      <xdr:row>6</xdr:row>
      <xdr:rowOff>123825</xdr:rowOff>
    </xdr:to>
    <xdr:pic>
      <xdr:nvPicPr>
        <xdr:cNvPr id="2" name="Picture 9" descr="kolovrat_logo_RGB-01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0" y="352424"/>
          <a:ext cx="1400175" cy="781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32</xdr:row>
      <xdr:rowOff>0</xdr:rowOff>
    </xdr:from>
    <xdr:to>
      <xdr:col>1</xdr:col>
      <xdr:colOff>822865</xdr:colOff>
      <xdr:row>32</xdr:row>
      <xdr:rowOff>1905</xdr:rowOff>
    </xdr:to>
    <xdr:sp macro="" textlink="">
      <xdr:nvSpPr>
        <xdr:cNvPr id="3" name="Текст 1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180975" y="138988800"/>
          <a:ext cx="7752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ru-RU" sz="800" b="0" i="0" u="sng" strike="noStrike">
              <a:solidFill>
                <a:srgbClr val="000000"/>
              </a:solidFill>
              <a:latin typeface="Arial"/>
              <a:cs typeface="Arial"/>
            </a:rPr>
            <a:t>Примечание :</a:t>
          </a:r>
        </a:p>
      </xdr:txBody>
    </xdr:sp>
    <xdr:clientData/>
  </xdr:twoCellAnchor>
  <xdr:twoCellAnchor>
    <xdr:from>
      <xdr:col>1</xdr:col>
      <xdr:colOff>47625</xdr:colOff>
      <xdr:row>32</xdr:row>
      <xdr:rowOff>0</xdr:rowOff>
    </xdr:from>
    <xdr:to>
      <xdr:col>1</xdr:col>
      <xdr:colOff>822865</xdr:colOff>
      <xdr:row>32</xdr:row>
      <xdr:rowOff>1905</xdr:rowOff>
    </xdr:to>
    <xdr:sp macro="" textlink="">
      <xdr:nvSpPr>
        <xdr:cNvPr id="4" name="Текст 16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180975" y="138988800"/>
          <a:ext cx="7752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ru-RU" sz="800" b="0" i="0" u="sng" strike="noStrike">
              <a:solidFill>
                <a:srgbClr val="000000"/>
              </a:solidFill>
              <a:latin typeface="Arial"/>
              <a:cs typeface="Arial"/>
            </a:rPr>
            <a:t>Примечание :</a:t>
          </a:r>
        </a:p>
      </xdr:txBody>
    </xdr:sp>
    <xdr:clientData/>
  </xdr:twoCellAnchor>
  <xdr:twoCellAnchor>
    <xdr:from>
      <xdr:col>1</xdr:col>
      <xdr:colOff>47625</xdr:colOff>
      <xdr:row>32</xdr:row>
      <xdr:rowOff>0</xdr:rowOff>
    </xdr:from>
    <xdr:to>
      <xdr:col>1</xdr:col>
      <xdr:colOff>822865</xdr:colOff>
      <xdr:row>32</xdr:row>
      <xdr:rowOff>1905</xdr:rowOff>
    </xdr:to>
    <xdr:sp macro="" textlink="">
      <xdr:nvSpPr>
        <xdr:cNvPr id="5" name="Текст 16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180975" y="138988800"/>
          <a:ext cx="7752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ru-RU" sz="800" b="0" i="0" u="sng" strike="noStrike">
              <a:solidFill>
                <a:srgbClr val="000000"/>
              </a:solidFill>
              <a:latin typeface="Arial"/>
              <a:cs typeface="Arial"/>
            </a:rPr>
            <a:t>Примечание :</a:t>
          </a:r>
        </a:p>
      </xdr:txBody>
    </xdr:sp>
    <xdr:clientData/>
  </xdr:twoCellAnchor>
  <xdr:twoCellAnchor>
    <xdr:from>
      <xdr:col>1</xdr:col>
      <xdr:colOff>47625</xdr:colOff>
      <xdr:row>32</xdr:row>
      <xdr:rowOff>0</xdr:rowOff>
    </xdr:from>
    <xdr:to>
      <xdr:col>1</xdr:col>
      <xdr:colOff>822865</xdr:colOff>
      <xdr:row>32</xdr:row>
      <xdr:rowOff>1905</xdr:rowOff>
    </xdr:to>
    <xdr:sp macro="" textlink="">
      <xdr:nvSpPr>
        <xdr:cNvPr id="6" name="Текст 16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180975" y="138988800"/>
          <a:ext cx="7752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ru-RU" sz="800" b="0" i="0" u="sng" strike="noStrike">
              <a:solidFill>
                <a:srgbClr val="000000"/>
              </a:solidFill>
              <a:latin typeface="Arial"/>
              <a:cs typeface="Arial"/>
            </a:rPr>
            <a:t>Примечание :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2</xdr:row>
      <xdr:rowOff>104774</xdr:rowOff>
    </xdr:from>
    <xdr:to>
      <xdr:col>7</xdr:col>
      <xdr:colOff>238125</xdr:colOff>
      <xdr:row>6</xdr:row>
      <xdr:rowOff>123825</xdr:rowOff>
    </xdr:to>
    <xdr:pic>
      <xdr:nvPicPr>
        <xdr:cNvPr id="2" name="Picture 9" descr="kolovrat_logo_RGB-01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0" y="352424"/>
          <a:ext cx="1400175" cy="781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2</xdr:row>
      <xdr:rowOff>38100</xdr:rowOff>
    </xdr:from>
    <xdr:to>
      <xdr:col>7</xdr:col>
      <xdr:colOff>238125</xdr:colOff>
      <xdr:row>6</xdr:row>
      <xdr:rowOff>123826</xdr:rowOff>
    </xdr:to>
    <xdr:pic>
      <xdr:nvPicPr>
        <xdr:cNvPr id="4" name="Picture 9" descr="kolovrat_logo_RGB-011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52775" y="447675"/>
          <a:ext cx="1533525" cy="885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sk-kolovrat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sk-kolovrat.ru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sk-kolovrat.ru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dsk-kolovrat.ru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dsk-kolovrat.ru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dsk-kolovrat.ru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dsk-kolovrat.ru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dsk-kolovrat.ru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dsk-kolovrat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8"/>
  <sheetViews>
    <sheetView workbookViewId="0">
      <selection activeCell="O36" sqref="O36"/>
    </sheetView>
  </sheetViews>
  <sheetFormatPr defaultRowHeight="15"/>
  <cols>
    <col min="1" max="1" width="0.85546875" customWidth="1"/>
    <col min="2" max="2" width="11" customWidth="1"/>
    <col min="3" max="3" width="10.5703125" bestFit="1" customWidth="1"/>
    <col min="6" max="10" width="10.28515625" bestFit="1" customWidth="1"/>
    <col min="11" max="11" width="10.140625" customWidth="1"/>
    <col min="12" max="12" width="9.140625" customWidth="1"/>
    <col min="13" max="13" width="0.5703125" customWidth="1"/>
  </cols>
  <sheetData>
    <row r="1" spans="1:13" ht="4.5" customHeight="1" thickBot="1">
      <c r="A1" s="1"/>
      <c r="B1" s="50"/>
      <c r="C1" s="72"/>
      <c r="D1" s="49"/>
      <c r="E1" s="2"/>
      <c r="F1" s="48"/>
      <c r="G1" s="3"/>
      <c r="H1" s="49"/>
      <c r="I1" s="50"/>
      <c r="J1" s="51"/>
      <c r="K1" s="49"/>
      <c r="L1" s="52"/>
      <c r="M1" s="73"/>
    </row>
    <row r="2" spans="1:13">
      <c r="A2" s="10"/>
      <c r="B2" s="796" t="s">
        <v>1332</v>
      </c>
      <c r="C2" s="797"/>
      <c r="D2" s="797"/>
      <c r="E2" s="86"/>
      <c r="F2" s="86"/>
      <c r="G2" s="86"/>
      <c r="H2" s="798" t="s">
        <v>1718</v>
      </c>
      <c r="I2" s="799"/>
      <c r="J2" s="799"/>
      <c r="K2" s="799"/>
      <c r="L2" s="800"/>
      <c r="M2" s="74"/>
    </row>
    <row r="3" spans="1:13">
      <c r="A3" s="12"/>
      <c r="B3" s="803" t="s">
        <v>1340</v>
      </c>
      <c r="C3" s="804"/>
      <c r="D3" s="804"/>
      <c r="E3" s="88"/>
      <c r="F3" s="88"/>
      <c r="G3" s="88"/>
      <c r="H3" s="801"/>
      <c r="I3" s="801"/>
      <c r="J3" s="801"/>
      <c r="K3" s="801"/>
      <c r="L3" s="802"/>
      <c r="M3" s="75"/>
    </row>
    <row r="4" spans="1:13">
      <c r="A4" s="12"/>
      <c r="B4" s="87"/>
      <c r="C4" s="88"/>
      <c r="D4" s="88"/>
      <c r="E4" s="88"/>
      <c r="F4" s="88"/>
      <c r="G4" s="88"/>
      <c r="H4" s="805" t="s">
        <v>1333</v>
      </c>
      <c r="I4" s="805"/>
      <c r="J4" s="805"/>
      <c r="K4" s="805"/>
      <c r="L4" s="806"/>
      <c r="M4" s="75"/>
    </row>
    <row r="5" spans="1:13">
      <c r="A5" s="19"/>
      <c r="B5" s="89"/>
      <c r="C5" s="90"/>
      <c r="D5" s="90"/>
      <c r="E5" s="90"/>
      <c r="F5" s="76"/>
      <c r="G5" s="77"/>
      <c r="H5" s="805"/>
      <c r="I5" s="805"/>
      <c r="J5" s="805"/>
      <c r="K5" s="805"/>
      <c r="L5" s="806"/>
      <c r="M5" s="78"/>
    </row>
    <row r="6" spans="1:13">
      <c r="A6" s="4"/>
      <c r="B6" s="89"/>
      <c r="C6" s="90"/>
      <c r="D6" s="90"/>
      <c r="E6" s="90"/>
      <c r="F6" s="805"/>
      <c r="G6" s="816"/>
      <c r="H6" s="816"/>
      <c r="I6" s="816"/>
      <c r="J6" s="816"/>
      <c r="K6" s="816"/>
      <c r="L6" s="817"/>
      <c r="M6" s="79"/>
    </row>
    <row r="7" spans="1:13">
      <c r="A7" s="19"/>
      <c r="B7" s="89"/>
      <c r="C7" s="90"/>
      <c r="D7" s="90"/>
      <c r="E7" s="90"/>
      <c r="F7" s="76"/>
      <c r="G7" s="77"/>
      <c r="H7" s="82"/>
      <c r="I7" s="82"/>
      <c r="J7" s="82"/>
      <c r="K7" s="82"/>
      <c r="L7" s="83"/>
      <c r="M7" s="78"/>
    </row>
    <row r="8" spans="1:13" ht="15.75" thickBot="1">
      <c r="A8" s="12"/>
      <c r="B8" s="91"/>
      <c r="C8" s="92"/>
      <c r="D8" s="92"/>
      <c r="E8" s="92"/>
      <c r="F8" s="80"/>
      <c r="G8" s="81"/>
      <c r="H8" s="84"/>
      <c r="I8" s="84"/>
      <c r="J8" s="84"/>
      <c r="K8" s="84"/>
      <c r="L8" s="85"/>
      <c r="M8" s="75"/>
    </row>
    <row r="9" spans="1:13" ht="16.5" thickBot="1">
      <c r="A9" s="4"/>
      <c r="B9" s="807" t="s">
        <v>1331</v>
      </c>
      <c r="C9" s="808"/>
      <c r="D9" s="808"/>
      <c r="E9" s="808"/>
      <c r="F9" s="808"/>
      <c r="G9" s="808"/>
      <c r="H9" s="808"/>
      <c r="I9" s="808"/>
      <c r="J9" s="808"/>
      <c r="K9" s="808"/>
      <c r="L9" s="809"/>
      <c r="M9" s="5"/>
    </row>
    <row r="10" spans="1:13" ht="29.25" customHeight="1" thickBot="1">
      <c r="A10" s="4"/>
      <c r="B10" s="810" t="s">
        <v>1337</v>
      </c>
      <c r="C10" s="811"/>
      <c r="D10" s="811"/>
      <c r="E10" s="811"/>
      <c r="F10" s="811"/>
      <c r="G10" s="811"/>
      <c r="H10" s="811"/>
      <c r="I10" s="811"/>
      <c r="J10" s="811"/>
      <c r="K10" s="811"/>
      <c r="L10" s="812"/>
      <c r="M10" s="5"/>
    </row>
    <row r="11" spans="1:13" ht="3.75" customHeight="1" thickBot="1">
      <c r="A11" s="4"/>
      <c r="B11" s="26"/>
      <c r="C11" s="27"/>
      <c r="D11" s="28"/>
      <c r="E11" s="29"/>
      <c r="F11" s="43"/>
      <c r="G11" s="31"/>
      <c r="H11" s="44"/>
      <c r="I11" s="45"/>
      <c r="J11" s="46"/>
      <c r="K11" s="44"/>
      <c r="L11" s="47"/>
      <c r="M11" s="5"/>
    </row>
    <row r="12" spans="1:13">
      <c r="A12" s="4"/>
      <c r="B12" s="813" t="s">
        <v>0</v>
      </c>
      <c r="C12" s="813" t="s">
        <v>1</v>
      </c>
      <c r="D12" s="813" t="s">
        <v>2</v>
      </c>
      <c r="E12" s="818" t="s">
        <v>3</v>
      </c>
      <c r="F12" s="821" t="s">
        <v>4</v>
      </c>
      <c r="G12" s="822"/>
      <c r="H12" s="822"/>
      <c r="I12" s="822"/>
      <c r="J12" s="822"/>
      <c r="K12" s="822"/>
      <c r="L12" s="823"/>
      <c r="M12" s="5"/>
    </row>
    <row r="13" spans="1:13">
      <c r="A13" s="4"/>
      <c r="B13" s="814"/>
      <c r="C13" s="814"/>
      <c r="D13" s="814"/>
      <c r="E13" s="819"/>
      <c r="F13" s="824"/>
      <c r="G13" s="825"/>
      <c r="H13" s="825"/>
      <c r="I13" s="825"/>
      <c r="J13" s="825"/>
      <c r="K13" s="825"/>
      <c r="L13" s="826"/>
      <c r="M13" s="5"/>
    </row>
    <row r="14" spans="1:13" ht="15.75" thickBot="1">
      <c r="A14" s="4"/>
      <c r="B14" s="814"/>
      <c r="C14" s="814"/>
      <c r="D14" s="814"/>
      <c r="E14" s="819"/>
      <c r="F14" s="827"/>
      <c r="G14" s="828"/>
      <c r="H14" s="828"/>
      <c r="I14" s="828"/>
      <c r="J14" s="828"/>
      <c r="K14" s="828"/>
      <c r="L14" s="829"/>
      <c r="M14" s="5"/>
    </row>
    <row r="15" spans="1:13" ht="14.25" customHeight="1" thickBot="1">
      <c r="A15" s="4"/>
      <c r="B15" s="815"/>
      <c r="C15" s="815"/>
      <c r="D15" s="815"/>
      <c r="E15" s="820"/>
      <c r="F15" s="67" t="s">
        <v>5</v>
      </c>
      <c r="G15" s="68" t="s">
        <v>6</v>
      </c>
      <c r="H15" s="69" t="s">
        <v>7</v>
      </c>
      <c r="I15" s="70" t="s">
        <v>8</v>
      </c>
      <c r="J15" s="67" t="s">
        <v>9</v>
      </c>
      <c r="K15" s="68" t="s">
        <v>10</v>
      </c>
      <c r="L15" s="71" t="s">
        <v>11</v>
      </c>
      <c r="M15" s="5"/>
    </row>
    <row r="16" spans="1:13" ht="15.75" thickBot="1">
      <c r="A16" s="4"/>
      <c r="B16" s="790" t="s">
        <v>1335</v>
      </c>
      <c r="C16" s="791"/>
      <c r="D16" s="791"/>
      <c r="E16" s="791"/>
      <c r="F16" s="791"/>
      <c r="G16" s="791"/>
      <c r="H16" s="791"/>
      <c r="I16" s="791"/>
      <c r="J16" s="791"/>
      <c r="K16" s="791"/>
      <c r="L16" s="792"/>
      <c r="M16" s="5"/>
    </row>
    <row r="17" spans="1:14">
      <c r="A17" s="4"/>
      <c r="B17" s="156" t="s">
        <v>609</v>
      </c>
      <c r="C17" s="157" t="s">
        <v>610</v>
      </c>
      <c r="D17" s="158">
        <v>1.7198496000000003</v>
      </c>
      <c r="E17" s="159">
        <v>2.6059999999999999</v>
      </c>
      <c r="F17" s="160">
        <v>26002.653496809366</v>
      </c>
      <c r="G17" s="161"/>
      <c r="H17" s="161"/>
      <c r="I17" s="259"/>
      <c r="J17" s="161"/>
      <c r="K17" s="162"/>
      <c r="L17" s="163"/>
      <c r="M17" s="5"/>
      <c r="N17" s="152"/>
    </row>
    <row r="18" spans="1:14">
      <c r="A18" s="19"/>
      <c r="B18" s="164" t="s">
        <v>611</v>
      </c>
      <c r="C18" s="165" t="s">
        <v>612</v>
      </c>
      <c r="D18" s="166">
        <v>1.7006976000000003</v>
      </c>
      <c r="E18" s="167">
        <v>2.5770444444444447</v>
      </c>
      <c r="F18" s="168">
        <v>25647.7224228942</v>
      </c>
      <c r="G18" s="169"/>
      <c r="H18" s="169"/>
      <c r="I18" s="260"/>
      <c r="J18" s="169"/>
      <c r="K18" s="170"/>
      <c r="L18" s="171"/>
      <c r="M18" s="9"/>
      <c r="N18" s="152"/>
    </row>
    <row r="19" spans="1:14">
      <c r="A19" s="12"/>
      <c r="B19" s="164" t="s">
        <v>613</v>
      </c>
      <c r="C19" s="165" t="s">
        <v>614</v>
      </c>
      <c r="D19" s="166">
        <v>1.6815456</v>
      </c>
      <c r="E19" s="167">
        <v>2.5480888888888891</v>
      </c>
      <c r="F19" s="168">
        <v>25376.984513198633</v>
      </c>
      <c r="G19" s="169"/>
      <c r="H19" s="169"/>
      <c r="I19" s="260"/>
      <c r="J19" s="169"/>
      <c r="K19" s="170"/>
      <c r="L19" s="171"/>
      <c r="M19" s="11"/>
      <c r="N19" s="152"/>
    </row>
    <row r="20" spans="1:14">
      <c r="A20" s="19"/>
      <c r="B20" s="164" t="s">
        <v>615</v>
      </c>
      <c r="C20" s="165" t="s">
        <v>616</v>
      </c>
      <c r="D20" s="166">
        <v>1.6623936000000001</v>
      </c>
      <c r="E20" s="167">
        <v>2.519133333333333</v>
      </c>
      <c r="F20" s="168">
        <v>25101.130674234464</v>
      </c>
      <c r="G20" s="169"/>
      <c r="H20" s="169"/>
      <c r="I20" s="260"/>
      <c r="J20" s="169"/>
      <c r="K20" s="170"/>
      <c r="L20" s="171"/>
      <c r="M20" s="18"/>
      <c r="N20" s="152"/>
    </row>
    <row r="21" spans="1:14">
      <c r="A21" s="10"/>
      <c r="B21" s="164" t="s">
        <v>617</v>
      </c>
      <c r="C21" s="165" t="s">
        <v>618</v>
      </c>
      <c r="D21" s="166">
        <v>1.6432416000000001</v>
      </c>
      <c r="E21" s="167">
        <v>2.4901777777777778</v>
      </c>
      <c r="F21" s="168">
        <v>24830.392764538883</v>
      </c>
      <c r="G21" s="169"/>
      <c r="H21" s="169"/>
      <c r="I21" s="260"/>
      <c r="J21" s="169"/>
      <c r="K21" s="170"/>
      <c r="L21" s="171"/>
      <c r="M21" s="5"/>
      <c r="N21" s="152"/>
    </row>
    <row r="22" spans="1:14" ht="15.75" thickBot="1">
      <c r="A22" s="4"/>
      <c r="B22" s="172" t="s">
        <v>619</v>
      </c>
      <c r="C22" s="173" t="s">
        <v>620</v>
      </c>
      <c r="D22" s="174">
        <v>1.6240896</v>
      </c>
      <c r="E22" s="175">
        <v>2.4612222222222222</v>
      </c>
      <c r="F22" s="176">
        <v>24559.654854843306</v>
      </c>
      <c r="G22" s="177"/>
      <c r="H22" s="177"/>
      <c r="I22" s="261"/>
      <c r="J22" s="177"/>
      <c r="K22" s="178"/>
      <c r="L22" s="179"/>
      <c r="M22" s="20"/>
      <c r="N22" s="152"/>
    </row>
    <row r="23" spans="1:14">
      <c r="A23" s="39"/>
      <c r="B23" s="180" t="s">
        <v>621</v>
      </c>
      <c r="C23" s="181" t="s">
        <v>622</v>
      </c>
      <c r="D23" s="182">
        <v>1.6049376000000004</v>
      </c>
      <c r="E23" s="183">
        <v>2.432266666666667</v>
      </c>
      <c r="F23" s="184">
        <v>22964.551855624755</v>
      </c>
      <c r="G23" s="161">
        <v>24730.371974988728</v>
      </c>
      <c r="H23" s="161"/>
      <c r="I23" s="259"/>
      <c r="J23" s="161"/>
      <c r="K23" s="161"/>
      <c r="L23" s="185"/>
      <c r="M23" s="21"/>
      <c r="N23" s="151"/>
    </row>
    <row r="24" spans="1:14">
      <c r="A24" s="40"/>
      <c r="B24" s="164" t="s">
        <v>623</v>
      </c>
      <c r="C24" s="165" t="s">
        <v>624</v>
      </c>
      <c r="D24" s="166">
        <v>1.5857856000000001</v>
      </c>
      <c r="E24" s="167">
        <v>2.4033111111111114</v>
      </c>
      <c r="F24" s="186">
        <v>22625.387032775343</v>
      </c>
      <c r="G24" s="169">
        <v>24370.18548405165</v>
      </c>
      <c r="H24" s="169"/>
      <c r="I24" s="260"/>
      <c r="J24" s="169"/>
      <c r="K24" s="169"/>
      <c r="L24" s="187"/>
      <c r="M24" s="22"/>
      <c r="N24" s="151"/>
    </row>
    <row r="25" spans="1:14">
      <c r="A25" s="41"/>
      <c r="B25" s="164" t="s">
        <v>625</v>
      </c>
      <c r="C25" s="165" t="s">
        <v>626</v>
      </c>
      <c r="D25" s="166">
        <v>1.5666336000000001</v>
      </c>
      <c r="E25" s="167">
        <v>2.3743555555555553</v>
      </c>
      <c r="F25" s="186">
        <v>22370.415374145516</v>
      </c>
      <c r="G25" s="169">
        <v>24094.192157334161</v>
      </c>
      <c r="H25" s="169"/>
      <c r="I25" s="260"/>
      <c r="J25" s="169"/>
      <c r="K25" s="169"/>
      <c r="L25" s="187"/>
      <c r="M25" s="23"/>
      <c r="N25" s="151"/>
    </row>
    <row r="26" spans="1:14">
      <c r="A26" s="19"/>
      <c r="B26" s="164" t="s">
        <v>627</v>
      </c>
      <c r="C26" s="165" t="s">
        <v>628</v>
      </c>
      <c r="D26" s="166">
        <v>1.5474816000000002</v>
      </c>
      <c r="E26" s="167">
        <v>2.3454000000000002</v>
      </c>
      <c r="F26" s="186">
        <v>22110.32778624709</v>
      </c>
      <c r="G26" s="169">
        <v>23813.082901348069</v>
      </c>
      <c r="H26" s="169"/>
      <c r="I26" s="260"/>
      <c r="J26" s="169"/>
      <c r="K26" s="169"/>
      <c r="L26" s="187"/>
      <c r="M26" s="22"/>
      <c r="N26" s="151"/>
    </row>
    <row r="27" spans="1:14">
      <c r="A27" s="4"/>
      <c r="B27" s="164" t="s">
        <v>629</v>
      </c>
      <c r="C27" s="165" t="s">
        <v>630</v>
      </c>
      <c r="D27" s="166">
        <v>1.5283296000000002</v>
      </c>
      <c r="E27" s="167">
        <v>2.3164444444444445</v>
      </c>
      <c r="F27" s="186">
        <v>21855.356127617266</v>
      </c>
      <c r="G27" s="169">
        <v>23537.08957463058</v>
      </c>
      <c r="H27" s="169"/>
      <c r="I27" s="260"/>
      <c r="J27" s="169"/>
      <c r="K27" s="169"/>
      <c r="L27" s="187"/>
      <c r="M27" s="24"/>
      <c r="N27" s="151"/>
    </row>
    <row r="28" spans="1:14" ht="15.75" thickBot="1">
      <c r="A28" s="10"/>
      <c r="B28" s="188" t="s">
        <v>631</v>
      </c>
      <c r="C28" s="173" t="s">
        <v>632</v>
      </c>
      <c r="D28" s="174">
        <v>1.5091776000000001</v>
      </c>
      <c r="E28" s="175">
        <v>2.2874888888888889</v>
      </c>
      <c r="F28" s="189">
        <v>21600.384468987446</v>
      </c>
      <c r="G28" s="177">
        <v>23261.09624791309</v>
      </c>
      <c r="H28" s="177"/>
      <c r="I28" s="261"/>
      <c r="J28" s="177"/>
      <c r="K28" s="177"/>
      <c r="L28" s="190"/>
      <c r="M28" s="7"/>
      <c r="N28" s="151"/>
    </row>
    <row r="29" spans="1:14">
      <c r="A29" s="12"/>
      <c r="B29" s="180" t="s">
        <v>633</v>
      </c>
      <c r="C29" s="181" t="s">
        <v>634</v>
      </c>
      <c r="D29" s="182">
        <v>1.4900256000000003</v>
      </c>
      <c r="E29" s="183">
        <v>2.2585333333333333</v>
      </c>
      <c r="F29" s="191">
        <v>20046.642189475111</v>
      </c>
      <c r="G29" s="192">
        <v>21345.412810357619</v>
      </c>
      <c r="H29" s="192">
        <v>22575.180393486102</v>
      </c>
      <c r="I29" s="262"/>
      <c r="J29" s="192"/>
      <c r="K29" s="192"/>
      <c r="L29" s="193"/>
      <c r="M29" s="9"/>
      <c r="N29" s="151"/>
    </row>
    <row r="30" spans="1:14">
      <c r="A30" s="19"/>
      <c r="B30" s="164" t="s">
        <v>635</v>
      </c>
      <c r="C30" s="165" t="s">
        <v>636</v>
      </c>
      <c r="D30" s="166">
        <v>1.4708736</v>
      </c>
      <c r="E30" s="167">
        <v>2.2295777777777781</v>
      </c>
      <c r="F30" s="194">
        <v>19728.630991013164</v>
      </c>
      <c r="G30" s="169">
        <v>21006.247987508203</v>
      </c>
      <c r="H30" s="169">
        <v>22220.249319570936</v>
      </c>
      <c r="I30" s="260"/>
      <c r="J30" s="169"/>
      <c r="K30" s="169"/>
      <c r="L30" s="171"/>
      <c r="M30" s="11"/>
      <c r="N30" s="151"/>
    </row>
    <row r="31" spans="1:14">
      <c r="A31" s="19"/>
      <c r="B31" s="164" t="s">
        <v>637</v>
      </c>
      <c r="C31" s="165" t="s">
        <v>638</v>
      </c>
      <c r="D31" s="166">
        <v>1.4517216000000002</v>
      </c>
      <c r="E31" s="167">
        <v>2.200622222222222</v>
      </c>
      <c r="F31" s="194">
        <v>19489.491561598992</v>
      </c>
      <c r="G31" s="169">
        <v>20751.276328878375</v>
      </c>
      <c r="H31" s="169">
        <v>21949.511409875369</v>
      </c>
      <c r="I31" s="260"/>
      <c r="J31" s="169"/>
      <c r="K31" s="169"/>
      <c r="L31" s="171"/>
      <c r="M31" s="18"/>
      <c r="N31" s="151"/>
    </row>
    <row r="32" spans="1:14">
      <c r="A32" s="12"/>
      <c r="B32" s="164" t="s">
        <v>639</v>
      </c>
      <c r="C32" s="165" t="s">
        <v>640</v>
      </c>
      <c r="D32" s="166">
        <v>1.4325696000000003</v>
      </c>
      <c r="E32" s="167">
        <v>2.1716666666666669</v>
      </c>
      <c r="F32" s="194">
        <v>19250.352132184809</v>
      </c>
      <c r="G32" s="169">
        <v>20496.304670248552</v>
      </c>
      <c r="H32" s="169">
        <v>21678.773500179796</v>
      </c>
      <c r="I32" s="260"/>
      <c r="J32" s="169"/>
      <c r="K32" s="169"/>
      <c r="L32" s="171"/>
      <c r="M32" s="5"/>
      <c r="N32" s="151"/>
    </row>
    <row r="33" spans="1:14">
      <c r="A33" s="10"/>
      <c r="B33" s="164" t="s">
        <v>641</v>
      </c>
      <c r="C33" s="165" t="s">
        <v>642</v>
      </c>
      <c r="D33" s="166">
        <v>1.4134176000000001</v>
      </c>
      <c r="E33" s="167">
        <v>2.1427111111111112</v>
      </c>
      <c r="F33" s="194">
        <v>19006.096773502035</v>
      </c>
      <c r="G33" s="169">
        <v>20236.217082350126</v>
      </c>
      <c r="H33" s="169">
        <v>21402.919661215619</v>
      </c>
      <c r="I33" s="260"/>
      <c r="J33" s="169"/>
      <c r="K33" s="169"/>
      <c r="L33" s="171"/>
      <c r="M33" s="20"/>
      <c r="N33" s="151"/>
    </row>
    <row r="34" spans="1:14" ht="15.75" thickBot="1">
      <c r="A34" s="4"/>
      <c r="B34" s="188" t="s">
        <v>643</v>
      </c>
      <c r="C34" s="173" t="s">
        <v>644</v>
      </c>
      <c r="D34" s="174">
        <v>1.3942656000000002</v>
      </c>
      <c r="E34" s="175">
        <v>2.1137555555555556</v>
      </c>
      <c r="F34" s="195">
        <v>18766.957344087863</v>
      </c>
      <c r="G34" s="196">
        <v>19981.245423720302</v>
      </c>
      <c r="H34" s="196">
        <v>21132.181751520042</v>
      </c>
      <c r="I34" s="263"/>
      <c r="J34" s="196"/>
      <c r="K34" s="196"/>
      <c r="L34" s="197"/>
      <c r="M34" s="11"/>
      <c r="N34" s="151"/>
    </row>
    <row r="35" spans="1:14">
      <c r="A35" s="37"/>
      <c r="B35" s="180" t="s">
        <v>645</v>
      </c>
      <c r="C35" s="181" t="s">
        <v>646</v>
      </c>
      <c r="D35" s="182">
        <v>1.3751135999999999</v>
      </c>
      <c r="E35" s="183">
        <v>2.0848</v>
      </c>
      <c r="F35" s="198">
        <v>17326.096531037383</v>
      </c>
      <c r="G35" s="192">
        <v>18528.399084238605</v>
      </c>
      <c r="H35" s="192">
        <v>19726.854934655392</v>
      </c>
      <c r="I35" s="262">
        <v>20862.025011389382</v>
      </c>
      <c r="J35" s="192"/>
      <c r="K35" s="199"/>
      <c r="L35" s="193"/>
      <c r="M35" s="11"/>
      <c r="N35" s="151"/>
    </row>
    <row r="36" spans="1:14">
      <c r="A36" s="8"/>
      <c r="B36" s="164" t="s">
        <v>647</v>
      </c>
      <c r="C36" s="165" t="s">
        <v>648</v>
      </c>
      <c r="D36" s="166">
        <v>1.3559616000000001</v>
      </c>
      <c r="E36" s="167">
        <v>2.0558444444444444</v>
      </c>
      <c r="F36" s="186">
        <v>17101.361554355615</v>
      </c>
      <c r="G36" s="169">
        <v>18288.482033575605</v>
      </c>
      <c r="H36" s="169">
        <v>19471.10565477674</v>
      </c>
      <c r="I36" s="260">
        <v>20590.50948044498</v>
      </c>
      <c r="J36" s="169"/>
      <c r="K36" s="170"/>
      <c r="L36" s="171"/>
      <c r="M36" s="20"/>
      <c r="N36" s="151"/>
    </row>
    <row r="37" spans="1:14">
      <c r="A37" s="38"/>
      <c r="B37" s="164" t="s">
        <v>649</v>
      </c>
      <c r="C37" s="165" t="s">
        <v>650</v>
      </c>
      <c r="D37" s="166">
        <v>1.3368096000000003</v>
      </c>
      <c r="E37" s="167">
        <v>2.0268888888888892</v>
      </c>
      <c r="F37" s="186">
        <v>16876.626577673847</v>
      </c>
      <c r="G37" s="169">
        <v>18048.564982912601</v>
      </c>
      <c r="H37" s="169">
        <v>19215.3563748981</v>
      </c>
      <c r="I37" s="260">
        <v>20318.993949500586</v>
      </c>
      <c r="J37" s="169"/>
      <c r="K37" s="170"/>
      <c r="L37" s="171"/>
      <c r="M37" s="5"/>
      <c r="N37" s="151"/>
    </row>
    <row r="38" spans="1:14">
      <c r="A38" s="8"/>
      <c r="B38" s="164" t="s">
        <v>651</v>
      </c>
      <c r="C38" s="165" t="s">
        <v>652</v>
      </c>
      <c r="D38" s="166">
        <v>1.3176576</v>
      </c>
      <c r="E38" s="167">
        <v>1.9979333333333336</v>
      </c>
      <c r="F38" s="186">
        <v>16651.891600992076</v>
      </c>
      <c r="G38" s="169">
        <v>17808.647932249605</v>
      </c>
      <c r="H38" s="169">
        <v>18959.607095019444</v>
      </c>
      <c r="I38" s="260">
        <v>20047.47841855618</v>
      </c>
      <c r="J38" s="169"/>
      <c r="K38" s="170"/>
      <c r="L38" s="171"/>
      <c r="M38" s="18"/>
      <c r="N38" s="151"/>
    </row>
    <row r="39" spans="1:14">
      <c r="A39" s="39"/>
      <c r="B39" s="164" t="s">
        <v>653</v>
      </c>
      <c r="C39" s="165" t="s">
        <v>654</v>
      </c>
      <c r="D39" s="166">
        <v>1.2985056000000001</v>
      </c>
      <c r="E39" s="167">
        <v>1.9689777777777777</v>
      </c>
      <c r="F39" s="186">
        <v>16358.211512221857</v>
      </c>
      <c r="G39" s="169">
        <v>17489.859112538827</v>
      </c>
      <c r="H39" s="169">
        <v>18619.664650921197</v>
      </c>
      <c r="I39" s="260">
        <v>19691.769723392179</v>
      </c>
      <c r="J39" s="169"/>
      <c r="K39" s="170"/>
      <c r="L39" s="171"/>
      <c r="M39" s="20"/>
      <c r="N39" s="151"/>
    </row>
    <row r="40" spans="1:14" ht="15.75" thickBot="1">
      <c r="A40" s="40"/>
      <c r="B40" s="188" t="s">
        <v>655</v>
      </c>
      <c r="C40" s="173" t="s">
        <v>656</v>
      </c>
      <c r="D40" s="174">
        <v>1.2793536000000001</v>
      </c>
      <c r="E40" s="175">
        <v>1.9400222222222223</v>
      </c>
      <c r="F40" s="200">
        <v>16133.476535540083</v>
      </c>
      <c r="G40" s="196">
        <v>17249.942061875827</v>
      </c>
      <c r="H40" s="196">
        <v>18363.915371042549</v>
      </c>
      <c r="I40" s="263">
        <v>19420.254192447788</v>
      </c>
      <c r="J40" s="196"/>
      <c r="K40" s="201"/>
      <c r="L40" s="197"/>
      <c r="M40" s="5"/>
      <c r="N40" s="151"/>
    </row>
    <row r="41" spans="1:14">
      <c r="A41" s="41"/>
      <c r="B41" s="180" t="s">
        <v>657</v>
      </c>
      <c r="C41" s="181" t="s">
        <v>658</v>
      </c>
      <c r="D41" s="182">
        <v>1.2602016</v>
      </c>
      <c r="E41" s="183">
        <v>1.9110666666666667</v>
      </c>
      <c r="F41" s="202">
        <v>15215.02651196532</v>
      </c>
      <c r="G41" s="203">
        <v>15908.741558858317</v>
      </c>
      <c r="H41" s="203">
        <v>16520.025157022919</v>
      </c>
      <c r="I41" s="264">
        <v>18108.166091163894</v>
      </c>
      <c r="J41" s="203"/>
      <c r="K41" s="204"/>
      <c r="L41" s="205"/>
      <c r="M41" s="5"/>
      <c r="N41" s="151"/>
    </row>
    <row r="42" spans="1:14">
      <c r="A42" s="19"/>
      <c r="B42" s="164" t="s">
        <v>659</v>
      </c>
      <c r="C42" s="165" t="s">
        <v>660</v>
      </c>
      <c r="D42" s="166">
        <v>1.2410496000000002</v>
      </c>
      <c r="E42" s="167">
        <v>1.8821111111111111</v>
      </c>
      <c r="F42" s="186">
        <v>15000.80236932739</v>
      </c>
      <c r="G42" s="169">
        <v>15684.006582176549</v>
      </c>
      <c r="H42" s="169">
        <v>16286.555472862421</v>
      </c>
      <c r="I42" s="260">
        <v>17852.416811285242</v>
      </c>
      <c r="J42" s="169"/>
      <c r="K42" s="170"/>
      <c r="L42" s="171"/>
      <c r="M42" s="5"/>
      <c r="N42" s="151"/>
    </row>
    <row r="43" spans="1:14">
      <c r="A43" s="4"/>
      <c r="B43" s="164" t="s">
        <v>661</v>
      </c>
      <c r="C43" s="165" t="s">
        <v>662</v>
      </c>
      <c r="D43" s="166">
        <v>1.2218976000000001</v>
      </c>
      <c r="E43" s="167">
        <v>1.8531555555555557</v>
      </c>
      <c r="F43" s="186">
        <v>14786.578226689453</v>
      </c>
      <c r="G43" s="169">
        <v>15459.27160549478</v>
      </c>
      <c r="H43" s="169">
        <v>16053.085788701921</v>
      </c>
      <c r="I43" s="260">
        <v>17596.667531406598</v>
      </c>
      <c r="J43" s="169"/>
      <c r="K43" s="170"/>
      <c r="L43" s="171"/>
      <c r="M43" s="18"/>
      <c r="N43" s="151"/>
    </row>
    <row r="44" spans="1:14">
      <c r="A44" s="10"/>
      <c r="B44" s="164" t="s">
        <v>663</v>
      </c>
      <c r="C44" s="165" t="s">
        <v>664</v>
      </c>
      <c r="D44" s="166">
        <v>1.2027456000000001</v>
      </c>
      <c r="E44" s="167">
        <v>1.8242</v>
      </c>
      <c r="F44" s="186">
        <v>14572.354084051516</v>
      </c>
      <c r="G44" s="169">
        <v>15234.536628813004</v>
      </c>
      <c r="H44" s="169">
        <v>15819.616104541414</v>
      </c>
      <c r="I44" s="260">
        <v>17340.91825152795</v>
      </c>
      <c r="J44" s="169"/>
      <c r="K44" s="170"/>
      <c r="L44" s="171"/>
      <c r="M44" s="20"/>
      <c r="N44" s="151"/>
    </row>
    <row r="45" spans="1:14">
      <c r="A45" s="12"/>
      <c r="B45" s="164" t="s">
        <v>665</v>
      </c>
      <c r="C45" s="165" t="s">
        <v>666</v>
      </c>
      <c r="D45" s="166">
        <v>1.1835936</v>
      </c>
      <c r="E45" s="167">
        <v>1.7952444444444446</v>
      </c>
      <c r="F45" s="186">
        <v>14358.129941413579</v>
      </c>
      <c r="G45" s="169">
        <v>14940.856540042776</v>
      </c>
      <c r="H45" s="169">
        <v>15513.722017835635</v>
      </c>
      <c r="I45" s="260">
        <v>17000.975807429695</v>
      </c>
      <c r="J45" s="169"/>
      <c r="K45" s="170"/>
      <c r="L45" s="171"/>
      <c r="M45" s="20"/>
      <c r="N45" s="151"/>
    </row>
    <row r="46" spans="1:14" ht="15.75" thickBot="1">
      <c r="A46" s="19"/>
      <c r="B46" s="188" t="s">
        <v>667</v>
      </c>
      <c r="C46" s="173" t="s">
        <v>668</v>
      </c>
      <c r="D46" s="174">
        <v>1.1644416000000002</v>
      </c>
      <c r="E46" s="175">
        <v>1.7662888888888888</v>
      </c>
      <c r="F46" s="206">
        <v>14143.905798775648</v>
      </c>
      <c r="G46" s="207">
        <v>14716.121563361015</v>
      </c>
      <c r="H46" s="207">
        <v>15280.252333675129</v>
      </c>
      <c r="I46" s="265">
        <v>16745.226527551054</v>
      </c>
      <c r="J46" s="207"/>
      <c r="K46" s="207"/>
      <c r="L46" s="208"/>
      <c r="M46" s="5"/>
      <c r="N46" s="151"/>
    </row>
    <row r="47" spans="1:14">
      <c r="A47" s="19"/>
      <c r="B47" s="180" t="s">
        <v>669</v>
      </c>
      <c r="C47" s="181" t="s">
        <v>670</v>
      </c>
      <c r="D47" s="182">
        <v>1.1452896000000001</v>
      </c>
      <c r="E47" s="183">
        <v>1.7373333333333334</v>
      </c>
      <c r="F47" s="184">
        <v>13614.35663482271</v>
      </c>
      <c r="G47" s="161">
        <v>13929.681656137711</v>
      </c>
      <c r="H47" s="161">
        <v>14560.331698767701</v>
      </c>
      <c r="I47" s="266">
        <v>15570.522707234819</v>
      </c>
      <c r="J47" s="209">
        <v>16573.670411891992</v>
      </c>
      <c r="K47" s="210"/>
      <c r="L47" s="211"/>
      <c r="M47" s="18"/>
      <c r="N47" s="151"/>
    </row>
    <row r="48" spans="1:14">
      <c r="A48" s="12"/>
      <c r="B48" s="164" t="s">
        <v>671</v>
      </c>
      <c r="C48" s="165" t="s">
        <v>672</v>
      </c>
      <c r="D48" s="166">
        <v>1.1261376000000001</v>
      </c>
      <c r="E48" s="167">
        <v>1.708377777777778</v>
      </c>
      <c r="F48" s="186">
        <v>13405.387909206693</v>
      </c>
      <c r="G48" s="169">
        <v>13715.457513499776</v>
      </c>
      <c r="H48" s="169">
        <v>14335.596722085933</v>
      </c>
      <c r="I48" s="267">
        <v>15330.605656571815</v>
      </c>
      <c r="J48" s="212">
        <v>16317.921132013336</v>
      </c>
      <c r="K48" s="213"/>
      <c r="L48" s="214"/>
      <c r="M48" s="18"/>
      <c r="N48" s="151"/>
    </row>
    <row r="49" spans="1:14">
      <c r="A49" s="10"/>
      <c r="B49" s="164" t="s">
        <v>673</v>
      </c>
      <c r="C49" s="165" t="s">
        <v>674</v>
      </c>
      <c r="D49" s="166">
        <v>1.1069856000000002</v>
      </c>
      <c r="E49" s="167">
        <v>1.6794222222222221</v>
      </c>
      <c r="F49" s="186">
        <v>13196.419183590675</v>
      </c>
      <c r="G49" s="169">
        <v>13501.233370861835</v>
      </c>
      <c r="H49" s="169">
        <v>14110.861745404163</v>
      </c>
      <c r="I49" s="267">
        <v>15090.688605908819</v>
      </c>
      <c r="J49" s="212">
        <v>16062.171852134688</v>
      </c>
      <c r="K49" s="213"/>
      <c r="L49" s="214"/>
      <c r="M49" s="20"/>
      <c r="N49" s="151"/>
    </row>
    <row r="50" spans="1:14">
      <c r="A50" s="4"/>
      <c r="B50" s="164" t="s">
        <v>675</v>
      </c>
      <c r="C50" s="165" t="s">
        <v>676</v>
      </c>
      <c r="D50" s="166">
        <v>1.0878336</v>
      </c>
      <c r="E50" s="167">
        <v>1.6504666666666667</v>
      </c>
      <c r="F50" s="186">
        <v>12987.450457974657</v>
      </c>
      <c r="G50" s="169">
        <v>13287.009228223906</v>
      </c>
      <c r="H50" s="169">
        <v>13886.126768722397</v>
      </c>
      <c r="I50" s="267">
        <v>14850.771555245816</v>
      </c>
      <c r="J50" s="212">
        <v>15806.422572256037</v>
      </c>
      <c r="K50" s="213"/>
      <c r="L50" s="214"/>
      <c r="M50" s="11"/>
      <c r="N50" s="151"/>
    </row>
    <row r="51" spans="1:14">
      <c r="A51" s="12"/>
      <c r="B51" s="164" t="s">
        <v>677</v>
      </c>
      <c r="C51" s="165" t="s">
        <v>678</v>
      </c>
      <c r="D51" s="166">
        <v>1.0686816000000001</v>
      </c>
      <c r="E51" s="167">
        <v>1.6215111111111111</v>
      </c>
      <c r="F51" s="186">
        <v>12709.536620270179</v>
      </c>
      <c r="G51" s="169">
        <v>13003.839973497516</v>
      </c>
      <c r="H51" s="169">
        <v>13592.446679952171</v>
      </c>
      <c r="I51" s="267">
        <v>14531.982735535039</v>
      </c>
      <c r="J51" s="212">
        <v>15466.480128157793</v>
      </c>
      <c r="K51" s="213"/>
      <c r="L51" s="214"/>
      <c r="M51" s="11"/>
      <c r="N51" s="151"/>
    </row>
    <row r="52" spans="1:14" ht="15.75" thickBot="1">
      <c r="A52" s="10"/>
      <c r="B52" s="188" t="s">
        <v>679</v>
      </c>
      <c r="C52" s="173" t="s">
        <v>680</v>
      </c>
      <c r="D52" s="174">
        <v>1.0495296000000003</v>
      </c>
      <c r="E52" s="175">
        <v>1.5925555555555557</v>
      </c>
      <c r="F52" s="189">
        <v>12500.567894654159</v>
      </c>
      <c r="G52" s="177">
        <v>12789.615830859577</v>
      </c>
      <c r="H52" s="177">
        <v>13367.711703270403</v>
      </c>
      <c r="I52" s="268">
        <v>14292.065684872041</v>
      </c>
      <c r="J52" s="215">
        <v>15210.730848279149</v>
      </c>
      <c r="K52" s="216"/>
      <c r="L52" s="217"/>
      <c r="M52" s="20"/>
      <c r="N52" s="151"/>
    </row>
    <row r="53" spans="1:14">
      <c r="A53" s="10"/>
      <c r="B53" s="180" t="s">
        <v>681</v>
      </c>
      <c r="C53" s="181" t="s">
        <v>682</v>
      </c>
      <c r="D53" s="182">
        <v>1.0303776</v>
      </c>
      <c r="E53" s="183">
        <v>1.5636000000000001</v>
      </c>
      <c r="F53" s="198">
        <v>12007.806649854647</v>
      </c>
      <c r="G53" s="192">
        <v>12291.599169038143</v>
      </c>
      <c r="H53" s="192">
        <v>12575.391688221642</v>
      </c>
      <c r="I53" s="262">
        <v>13142.976726588631</v>
      </c>
      <c r="J53" s="192">
        <v>14052.148634209034</v>
      </c>
      <c r="K53" s="199">
        <v>14954.981568400495</v>
      </c>
      <c r="L53" s="193"/>
      <c r="M53" s="5"/>
      <c r="N53" s="151"/>
    </row>
    <row r="54" spans="1:14">
      <c r="A54" s="10"/>
      <c r="B54" s="164" t="s">
        <v>683</v>
      </c>
      <c r="C54" s="165" t="s">
        <v>684</v>
      </c>
      <c r="D54" s="166">
        <v>1.0112256000000002</v>
      </c>
      <c r="E54" s="167">
        <v>1.5346444444444445</v>
      </c>
      <c r="F54" s="186">
        <v>11804.093341260546</v>
      </c>
      <c r="G54" s="169">
        <v>12082.63044342212</v>
      </c>
      <c r="H54" s="169">
        <v>12361.16754558371</v>
      </c>
      <c r="I54" s="260">
        <v>12918.241749906865</v>
      </c>
      <c r="J54" s="169">
        <v>13812.231583546036</v>
      </c>
      <c r="K54" s="170">
        <v>14699.23228852184</v>
      </c>
      <c r="L54" s="171"/>
      <c r="M54" s="18"/>
      <c r="N54" s="151"/>
    </row>
    <row r="55" spans="1:14">
      <c r="A55" s="4"/>
      <c r="B55" s="164" t="s">
        <v>685</v>
      </c>
      <c r="C55" s="165" t="s">
        <v>686</v>
      </c>
      <c r="D55" s="166">
        <v>0.9920736</v>
      </c>
      <c r="E55" s="167">
        <v>1.5056888888888891</v>
      </c>
      <c r="F55" s="186">
        <v>11600.38003266644</v>
      </c>
      <c r="G55" s="169">
        <v>11873.661717806104</v>
      </c>
      <c r="H55" s="169">
        <v>12146.943402945772</v>
      </c>
      <c r="I55" s="260">
        <v>12693.506773225097</v>
      </c>
      <c r="J55" s="169">
        <v>13572.314532883031</v>
      </c>
      <c r="K55" s="170">
        <v>14443.48300864319</v>
      </c>
      <c r="L55" s="171"/>
      <c r="M55" s="20"/>
      <c r="N55" s="151"/>
    </row>
    <row r="56" spans="1:14">
      <c r="A56" s="12"/>
      <c r="B56" s="164" t="s">
        <v>687</v>
      </c>
      <c r="C56" s="165" t="s">
        <v>688</v>
      </c>
      <c r="D56" s="166">
        <v>0.97292160000000016</v>
      </c>
      <c r="E56" s="167">
        <v>1.4767333333333332</v>
      </c>
      <c r="F56" s="186">
        <v>11396.666724072338</v>
      </c>
      <c r="G56" s="169">
        <v>11664.692992190094</v>
      </c>
      <c r="H56" s="169">
        <v>11932.719260307835</v>
      </c>
      <c r="I56" s="260">
        <v>12468.771796543329</v>
      </c>
      <c r="J56" s="169">
        <v>13332.397482220033</v>
      </c>
      <c r="K56" s="170">
        <v>14187.733728764541</v>
      </c>
      <c r="L56" s="171"/>
      <c r="M56" s="5"/>
      <c r="N56" s="151"/>
    </row>
    <row r="57" spans="1:14">
      <c r="A57" s="12"/>
      <c r="B57" s="164" t="s">
        <v>689</v>
      </c>
      <c r="C57" s="165" t="s">
        <v>690</v>
      </c>
      <c r="D57" s="166">
        <v>0.95376960000000011</v>
      </c>
      <c r="E57" s="167">
        <v>1.4477777777777778</v>
      </c>
      <c r="F57" s="186">
        <v>11124.008303389781</v>
      </c>
      <c r="G57" s="169">
        <v>11386.779154485614</v>
      </c>
      <c r="H57" s="169">
        <v>11649.550005581435</v>
      </c>
      <c r="I57" s="260">
        <v>12175.091707773103</v>
      </c>
      <c r="J57" s="169">
        <v>13013.608662509256</v>
      </c>
      <c r="K57" s="170">
        <v>13847.7912846663</v>
      </c>
      <c r="L57" s="171"/>
      <c r="M57" s="5"/>
      <c r="N57" s="151"/>
    </row>
    <row r="58" spans="1:14" ht="15.75" thickBot="1">
      <c r="A58" s="10"/>
      <c r="B58" s="188" t="s">
        <v>691</v>
      </c>
      <c r="C58" s="173" t="s">
        <v>692</v>
      </c>
      <c r="D58" s="174">
        <v>0.93461760000000005</v>
      </c>
      <c r="E58" s="175">
        <v>1.4188222222222224</v>
      </c>
      <c r="F58" s="200">
        <v>10920.294994795675</v>
      </c>
      <c r="G58" s="196">
        <v>11177.810428869592</v>
      </c>
      <c r="H58" s="196">
        <v>11435.325862943504</v>
      </c>
      <c r="I58" s="263">
        <v>11950.356731091331</v>
      </c>
      <c r="J58" s="196">
        <v>12773.691611846258</v>
      </c>
      <c r="K58" s="201">
        <v>13592.042004787647</v>
      </c>
      <c r="L58" s="171"/>
      <c r="M58" s="5"/>
      <c r="N58" s="151"/>
    </row>
    <row r="59" spans="1:14">
      <c r="A59" s="4"/>
      <c r="B59" s="180" t="s">
        <v>693</v>
      </c>
      <c r="C59" s="181" t="s">
        <v>694</v>
      </c>
      <c r="D59" s="182">
        <v>0.9154656000000001</v>
      </c>
      <c r="E59" s="183">
        <v>1.3898666666666666</v>
      </c>
      <c r="F59" s="202">
        <v>10464.32166914958</v>
      </c>
      <c r="G59" s="203">
        <v>10716.581686201576</v>
      </c>
      <c r="H59" s="203">
        <v>10968.841703253573</v>
      </c>
      <c r="I59" s="264">
        <v>11221.101720305569</v>
      </c>
      <c r="J59" s="203">
        <v>11473.361737357565</v>
      </c>
      <c r="K59" s="204">
        <v>12281.514544131258</v>
      </c>
      <c r="L59" s="205"/>
      <c r="M59" s="18"/>
      <c r="N59" s="151"/>
    </row>
    <row r="60" spans="1:14">
      <c r="A60" s="4"/>
      <c r="B60" s="164" t="s">
        <v>695</v>
      </c>
      <c r="C60" s="165" t="s">
        <v>696</v>
      </c>
      <c r="D60" s="166">
        <v>0.89631360000000004</v>
      </c>
      <c r="E60" s="167">
        <v>1.3609111111111112</v>
      </c>
      <c r="F60" s="186">
        <v>10265.863777577397</v>
      </c>
      <c r="G60" s="169">
        <v>10512.868377607476</v>
      </c>
      <c r="H60" s="169">
        <v>10759.872977637553</v>
      </c>
      <c r="I60" s="260">
        <v>11006.877577667638</v>
      </c>
      <c r="J60" s="169">
        <v>11253.882177697715</v>
      </c>
      <c r="K60" s="170">
        <v>12046.852910490172</v>
      </c>
      <c r="L60" s="171"/>
      <c r="M60" s="20"/>
      <c r="N60" s="151"/>
    </row>
    <row r="61" spans="1:14">
      <c r="A61" s="19"/>
      <c r="B61" s="164" t="s">
        <v>697</v>
      </c>
      <c r="C61" s="165" t="s">
        <v>698</v>
      </c>
      <c r="D61" s="166">
        <v>0.87716159999999999</v>
      </c>
      <c r="E61" s="167">
        <v>1.3319555555555556</v>
      </c>
      <c r="F61" s="186">
        <v>10067.405886005208</v>
      </c>
      <c r="G61" s="169">
        <v>10309.155069013372</v>
      </c>
      <c r="H61" s="169">
        <v>10550.904252021533</v>
      </c>
      <c r="I61" s="260">
        <v>10792.653435029701</v>
      </c>
      <c r="J61" s="169">
        <v>11034.402618037861</v>
      </c>
      <c r="K61" s="170">
        <v>11812.191276849087</v>
      </c>
      <c r="L61" s="171"/>
      <c r="M61" s="20"/>
      <c r="N61" s="151"/>
    </row>
    <row r="62" spans="1:14">
      <c r="A62" s="12"/>
      <c r="B62" s="164" t="s">
        <v>699</v>
      </c>
      <c r="C62" s="165" t="s">
        <v>700</v>
      </c>
      <c r="D62" s="166">
        <v>0.85800960000000015</v>
      </c>
      <c r="E62" s="167">
        <v>1.3029999999999999</v>
      </c>
      <c r="F62" s="186">
        <v>9868.9479944330233</v>
      </c>
      <c r="G62" s="169">
        <v>10105.441760419273</v>
      </c>
      <c r="H62" s="169">
        <v>10341.935526405519</v>
      </c>
      <c r="I62" s="260">
        <v>10578.429292391767</v>
      </c>
      <c r="J62" s="169">
        <v>10814.923058378014</v>
      </c>
      <c r="K62" s="170">
        <v>11577.529643208007</v>
      </c>
      <c r="L62" s="171"/>
      <c r="M62" s="5"/>
      <c r="N62" s="151"/>
    </row>
    <row r="63" spans="1:14">
      <c r="A63" s="19"/>
      <c r="B63" s="164" t="s">
        <v>701</v>
      </c>
      <c r="C63" s="165" t="s">
        <v>702</v>
      </c>
      <c r="D63" s="166">
        <v>0.83885760000000009</v>
      </c>
      <c r="E63" s="167">
        <v>1.2740444444444445</v>
      </c>
      <c r="F63" s="186">
        <v>9601.5449907723814</v>
      </c>
      <c r="G63" s="169">
        <v>9832.7833397367085</v>
      </c>
      <c r="H63" s="169">
        <v>10064.021688701039</v>
      </c>
      <c r="I63" s="260">
        <v>10295.260037665372</v>
      </c>
      <c r="J63" s="169">
        <v>10526.498386629703</v>
      </c>
      <c r="K63" s="170">
        <v>11263.996240519144</v>
      </c>
      <c r="L63" s="171"/>
      <c r="M63" s="18"/>
      <c r="N63" s="151"/>
    </row>
    <row r="64" spans="1:14" ht="15.75" thickBot="1">
      <c r="A64" s="19"/>
      <c r="B64" s="188" t="s">
        <v>703</v>
      </c>
      <c r="C64" s="173" t="s">
        <v>704</v>
      </c>
      <c r="D64" s="174">
        <v>0.81970560000000003</v>
      </c>
      <c r="E64" s="175">
        <v>1.2450888888888889</v>
      </c>
      <c r="F64" s="200">
        <v>9403.087099200191</v>
      </c>
      <c r="G64" s="207">
        <v>9629.0700311426081</v>
      </c>
      <c r="H64" s="207">
        <v>9855.0529630850233</v>
      </c>
      <c r="I64" s="265">
        <v>10081.035895027433</v>
      </c>
      <c r="J64" s="196">
        <v>10307.018826969848</v>
      </c>
      <c r="K64" s="201">
        <v>11029.334606878061</v>
      </c>
      <c r="L64" s="197"/>
      <c r="M64" s="18"/>
      <c r="N64" s="151"/>
    </row>
    <row r="65" spans="1:14">
      <c r="A65" s="12"/>
      <c r="B65" s="180" t="s">
        <v>705</v>
      </c>
      <c r="C65" s="181" t="s">
        <v>706</v>
      </c>
      <c r="D65" s="182">
        <v>0.80055359999999998</v>
      </c>
      <c r="E65" s="183">
        <v>1.2161333333333335</v>
      </c>
      <c r="F65" s="218">
        <v>8763.174177787012</v>
      </c>
      <c r="G65" s="209">
        <v>8983.9016927075099</v>
      </c>
      <c r="H65" s="209">
        <v>8983.9016927075099</v>
      </c>
      <c r="I65" s="269">
        <v>9204.6292076280042</v>
      </c>
      <c r="J65" s="219">
        <v>9425.356722548504</v>
      </c>
      <c r="K65" s="204">
        <v>9816.5694698530497</v>
      </c>
      <c r="L65" s="205">
        <v>10573.945458316481</v>
      </c>
      <c r="M65" s="11"/>
      <c r="N65" s="151"/>
    </row>
    <row r="66" spans="1:14">
      <c r="A66" s="37"/>
      <c r="B66" s="164" t="s">
        <v>707</v>
      </c>
      <c r="C66" s="165" t="s">
        <v>708</v>
      </c>
      <c r="D66" s="166">
        <v>0.78140160000000014</v>
      </c>
      <c r="E66" s="167">
        <v>1.1871777777777777</v>
      </c>
      <c r="F66" s="194">
        <v>8575.2271202586635</v>
      </c>
      <c r="G66" s="212">
        <v>8790.6992181572441</v>
      </c>
      <c r="H66" s="212">
        <v>8790.6992181572441</v>
      </c>
      <c r="I66" s="270">
        <v>9006.1713160558229</v>
      </c>
      <c r="J66" s="220">
        <v>9221.6434139544035</v>
      </c>
      <c r="K66" s="170">
        <v>9604.1214537802134</v>
      </c>
      <c r="L66" s="171">
        <v>10344.539241697308</v>
      </c>
      <c r="M66" s="20"/>
      <c r="N66" s="151"/>
    </row>
    <row r="67" spans="1:14">
      <c r="A67" s="39"/>
      <c r="B67" s="164" t="s">
        <v>709</v>
      </c>
      <c r="C67" s="165" t="s">
        <v>710</v>
      </c>
      <c r="D67" s="166">
        <v>0.76224960000000008</v>
      </c>
      <c r="E67" s="167">
        <v>1.1582222222222223</v>
      </c>
      <c r="F67" s="194">
        <v>8387.2800627303077</v>
      </c>
      <c r="G67" s="212">
        <v>8597.4967436069728</v>
      </c>
      <c r="H67" s="212">
        <v>8597.4967436069728</v>
      </c>
      <c r="I67" s="270">
        <v>8807.7134244836361</v>
      </c>
      <c r="J67" s="220">
        <v>9017.9301053603012</v>
      </c>
      <c r="K67" s="170">
        <v>9391.6734377073772</v>
      </c>
      <c r="L67" s="171">
        <v>10115.133025078145</v>
      </c>
      <c r="M67" s="11"/>
      <c r="N67" s="151"/>
    </row>
    <row r="68" spans="1:14">
      <c r="A68" s="8"/>
      <c r="B68" s="164" t="s">
        <v>711</v>
      </c>
      <c r="C68" s="165" t="s">
        <v>712</v>
      </c>
      <c r="D68" s="166">
        <v>0.74309760000000002</v>
      </c>
      <c r="E68" s="167">
        <v>1.1292666666666666</v>
      </c>
      <c r="F68" s="194">
        <v>8199.3330052019592</v>
      </c>
      <c r="G68" s="212">
        <v>8404.2942690567052</v>
      </c>
      <c r="H68" s="212">
        <v>8404.2942690567052</v>
      </c>
      <c r="I68" s="270">
        <v>8609.255532911453</v>
      </c>
      <c r="J68" s="220">
        <v>8814.2167967662008</v>
      </c>
      <c r="K68" s="170">
        <v>9179.2254216345445</v>
      </c>
      <c r="L68" s="171">
        <v>9885.7268084589759</v>
      </c>
      <c r="M68" s="11"/>
      <c r="N68" s="151"/>
    </row>
    <row r="69" spans="1:14">
      <c r="A69" s="38"/>
      <c r="B69" s="164" t="s">
        <v>713</v>
      </c>
      <c r="C69" s="165" t="s">
        <v>714</v>
      </c>
      <c r="D69" s="166">
        <v>0.72394559999999997</v>
      </c>
      <c r="E69" s="167">
        <v>1.100311111111111</v>
      </c>
      <c r="F69" s="194">
        <v>7942.4408355851465</v>
      </c>
      <c r="G69" s="212">
        <v>8142.1466824179779</v>
      </c>
      <c r="H69" s="212">
        <v>8142.1466824179779</v>
      </c>
      <c r="I69" s="270">
        <v>8341.8525292508093</v>
      </c>
      <c r="J69" s="220">
        <v>8541.5583760836398</v>
      </c>
      <c r="K69" s="170">
        <v>8894.3530030164293</v>
      </c>
      <c r="L69" s="171">
        <v>9577.4488227920338</v>
      </c>
      <c r="M69" s="20"/>
      <c r="N69" s="151"/>
    </row>
    <row r="70" spans="1:14" ht="15.75" thickBot="1">
      <c r="A70" s="41"/>
      <c r="B70" s="188" t="s">
        <v>715</v>
      </c>
      <c r="C70" s="173" t="s">
        <v>716</v>
      </c>
      <c r="D70" s="174">
        <v>0.70479360000000002</v>
      </c>
      <c r="E70" s="175">
        <v>1.0713555555555556</v>
      </c>
      <c r="F70" s="195">
        <v>7754.4937780567952</v>
      </c>
      <c r="G70" s="215">
        <v>7948.9442078677075</v>
      </c>
      <c r="H70" s="215">
        <v>7948.9442078677075</v>
      </c>
      <c r="I70" s="271">
        <v>8143.3946376786225</v>
      </c>
      <c r="J70" s="221">
        <v>8337.8450674895375</v>
      </c>
      <c r="K70" s="201">
        <v>8681.904986943593</v>
      </c>
      <c r="L70" s="197">
        <v>9348.0426061728649</v>
      </c>
      <c r="M70" s="21"/>
      <c r="N70" s="151"/>
    </row>
    <row r="71" spans="1:14">
      <c r="A71" s="6"/>
      <c r="B71" s="180" t="s">
        <v>717</v>
      </c>
      <c r="C71" s="181" t="s">
        <v>718</v>
      </c>
      <c r="D71" s="182">
        <v>0.68564160000000007</v>
      </c>
      <c r="E71" s="183">
        <v>1.0424</v>
      </c>
      <c r="F71" s="222">
        <v>7566.5467205284413</v>
      </c>
      <c r="G71" s="192">
        <v>7566.5467205284413</v>
      </c>
      <c r="H71" s="192">
        <v>7566.5467205284413</v>
      </c>
      <c r="I71" s="262">
        <v>7755.741733317439</v>
      </c>
      <c r="J71" s="203">
        <v>7944.9367461064367</v>
      </c>
      <c r="K71" s="204">
        <v>8134.1317588954344</v>
      </c>
      <c r="L71" s="223">
        <v>8469.4569708707604</v>
      </c>
      <c r="M71" s="24"/>
      <c r="N71" s="151"/>
    </row>
    <row r="72" spans="1:14">
      <c r="A72" s="8"/>
      <c r="B72" s="164" t="s">
        <v>719</v>
      </c>
      <c r="C72" s="165" t="s">
        <v>720</v>
      </c>
      <c r="D72" s="166">
        <v>0.66648960000000002</v>
      </c>
      <c r="E72" s="167">
        <v>1.0134444444444446</v>
      </c>
      <c r="F72" s="168">
        <v>7378.5996630000909</v>
      </c>
      <c r="G72" s="169">
        <v>7378.5996630000909</v>
      </c>
      <c r="H72" s="169">
        <v>7378.5996630000909</v>
      </c>
      <c r="I72" s="260">
        <v>7562.5392587671704</v>
      </c>
      <c r="J72" s="169">
        <v>7746.4788545342499</v>
      </c>
      <c r="K72" s="170">
        <v>7930.4184503013339</v>
      </c>
      <c r="L72" s="187">
        <v>8257.0089547979223</v>
      </c>
      <c r="M72" s="22"/>
      <c r="N72" s="151"/>
    </row>
    <row r="73" spans="1:14">
      <c r="A73" s="10"/>
      <c r="B73" s="164" t="s">
        <v>721</v>
      </c>
      <c r="C73" s="165" t="s">
        <v>722</v>
      </c>
      <c r="D73" s="166">
        <v>0.64733760000000007</v>
      </c>
      <c r="E73" s="167">
        <v>0.98448888888888886</v>
      </c>
      <c r="F73" s="168">
        <v>7190.6526054717369</v>
      </c>
      <c r="G73" s="169">
        <v>7190.6526054717369</v>
      </c>
      <c r="H73" s="169">
        <v>7190.6526054717369</v>
      </c>
      <c r="I73" s="260">
        <v>7369.3367842169009</v>
      </c>
      <c r="J73" s="169">
        <v>7548.0209629620676</v>
      </c>
      <c r="K73" s="170">
        <v>7726.7051417072325</v>
      </c>
      <c r="L73" s="187">
        <v>8044.5609387250834</v>
      </c>
      <c r="M73" s="23"/>
      <c r="N73" s="151"/>
    </row>
    <row r="74" spans="1:14">
      <c r="A74" s="12"/>
      <c r="B74" s="164" t="s">
        <v>723</v>
      </c>
      <c r="C74" s="165" t="s">
        <v>724</v>
      </c>
      <c r="D74" s="166">
        <v>0.62818560000000001</v>
      </c>
      <c r="E74" s="167">
        <v>0.95553333333333335</v>
      </c>
      <c r="F74" s="168">
        <v>7002.7055479433857</v>
      </c>
      <c r="G74" s="169">
        <v>7002.7055479433857</v>
      </c>
      <c r="H74" s="169">
        <v>7002.7055479433857</v>
      </c>
      <c r="I74" s="260">
        <v>7176.1343096666324</v>
      </c>
      <c r="J74" s="169">
        <v>7349.563071389879</v>
      </c>
      <c r="K74" s="170">
        <v>7522.9918331131285</v>
      </c>
      <c r="L74" s="187">
        <v>7832.1129226522526</v>
      </c>
      <c r="M74" s="9"/>
      <c r="N74" s="151"/>
    </row>
    <row r="75" spans="1:14">
      <c r="A75" s="4"/>
      <c r="B75" s="164" t="s">
        <v>725</v>
      </c>
      <c r="C75" s="165" t="s">
        <v>726</v>
      </c>
      <c r="D75" s="166">
        <v>0.60903360000000006</v>
      </c>
      <c r="E75" s="167">
        <v>0.92657777777777783</v>
      </c>
      <c r="F75" s="168">
        <v>6745.8133783265739</v>
      </c>
      <c r="G75" s="169">
        <v>6745.8133783265739</v>
      </c>
      <c r="H75" s="169">
        <v>6745.8133783265739</v>
      </c>
      <c r="I75" s="260">
        <v>6913.9867230279078</v>
      </c>
      <c r="J75" s="169">
        <v>7082.1600677292381</v>
      </c>
      <c r="K75" s="170">
        <v>7250.3334124305675</v>
      </c>
      <c r="L75" s="187">
        <v>7547.24050403414</v>
      </c>
      <c r="M75" s="42"/>
      <c r="N75" s="151"/>
    </row>
    <row r="76" spans="1:14" ht="15.75" thickBot="1">
      <c r="A76" s="19"/>
      <c r="B76" s="188" t="s">
        <v>727</v>
      </c>
      <c r="C76" s="173" t="s">
        <v>728</v>
      </c>
      <c r="D76" s="174">
        <v>0.58988160000000012</v>
      </c>
      <c r="E76" s="175">
        <v>0.89762222222222232</v>
      </c>
      <c r="F76" s="224">
        <v>6557.8663207982218</v>
      </c>
      <c r="G76" s="196">
        <v>6557.8663207982218</v>
      </c>
      <c r="H76" s="196">
        <v>6557.8663207982218</v>
      </c>
      <c r="I76" s="263">
        <v>6720.7842484776356</v>
      </c>
      <c r="J76" s="196">
        <v>6883.7021761570522</v>
      </c>
      <c r="K76" s="201">
        <v>7046.620103836467</v>
      </c>
      <c r="L76" s="225">
        <v>7334.7924879613029</v>
      </c>
      <c r="M76" s="22"/>
      <c r="N76" s="151"/>
    </row>
    <row r="77" spans="1:14">
      <c r="A77" s="19"/>
      <c r="B77" s="180" t="s">
        <v>729</v>
      </c>
      <c r="C77" s="181" t="s">
        <v>730</v>
      </c>
      <c r="D77" s="182">
        <v>0.57072960000000006</v>
      </c>
      <c r="E77" s="183">
        <v>0.8686666666666667</v>
      </c>
      <c r="F77" s="218">
        <v>6369.9192632698687</v>
      </c>
      <c r="G77" s="204">
        <v>6369.9192632698687</v>
      </c>
      <c r="H77" s="204">
        <v>6369.9192632698687</v>
      </c>
      <c r="I77" s="272">
        <v>6369.9192632698687</v>
      </c>
      <c r="J77" s="204">
        <v>6369.9192632698687</v>
      </c>
      <c r="K77" s="204">
        <v>6527.5817739273689</v>
      </c>
      <c r="L77" s="205">
        <v>6685.2442845848673</v>
      </c>
      <c r="M77" s="5"/>
      <c r="N77" s="151"/>
    </row>
    <row r="78" spans="1:14">
      <c r="A78" s="12"/>
      <c r="B78" s="164" t="s">
        <v>731</v>
      </c>
      <c r="C78" s="165" t="s">
        <v>732</v>
      </c>
      <c r="D78" s="166">
        <v>0.5515776</v>
      </c>
      <c r="E78" s="167">
        <v>0.83971111111111107</v>
      </c>
      <c r="F78" s="194">
        <v>6181.9722057415174</v>
      </c>
      <c r="G78" s="170">
        <v>6181.9722057415174</v>
      </c>
      <c r="H78" s="170">
        <v>6181.9722057415174</v>
      </c>
      <c r="I78" s="267">
        <v>6181.9722057415174</v>
      </c>
      <c r="J78" s="170">
        <v>6181.9722057415174</v>
      </c>
      <c r="K78" s="170">
        <v>6334.3792993770976</v>
      </c>
      <c r="L78" s="171">
        <v>6486.7863930126814</v>
      </c>
      <c r="M78" s="20"/>
      <c r="N78" s="151"/>
    </row>
    <row r="79" spans="1:14">
      <c r="A79" s="10"/>
      <c r="B79" s="164" t="s">
        <v>733</v>
      </c>
      <c r="C79" s="165" t="s">
        <v>734</v>
      </c>
      <c r="D79" s="166">
        <v>0.53242559999999994</v>
      </c>
      <c r="E79" s="167">
        <v>0.81075555555555556</v>
      </c>
      <c r="F79" s="194">
        <v>5994.0251482131653</v>
      </c>
      <c r="G79" s="170">
        <v>5994.0251482131653</v>
      </c>
      <c r="H79" s="170">
        <v>5994.0251482131653</v>
      </c>
      <c r="I79" s="267">
        <v>5994.0251482131653</v>
      </c>
      <c r="J79" s="170">
        <v>5994.0251482131653</v>
      </c>
      <c r="K79" s="170">
        <v>6141.1768248268309</v>
      </c>
      <c r="L79" s="171">
        <v>6288.3285014404973</v>
      </c>
      <c r="M79" s="18"/>
      <c r="N79" s="151"/>
    </row>
    <row r="80" spans="1:14">
      <c r="A80" s="19"/>
      <c r="B80" s="164" t="s">
        <v>735</v>
      </c>
      <c r="C80" s="165" t="s">
        <v>736</v>
      </c>
      <c r="D80" s="166">
        <v>0.51327360000000011</v>
      </c>
      <c r="E80" s="167">
        <v>0.78180000000000005</v>
      </c>
      <c r="F80" s="194">
        <v>5806.0780906848158</v>
      </c>
      <c r="G80" s="170">
        <v>5806.0780906848158</v>
      </c>
      <c r="H80" s="170">
        <v>5806.0780906848158</v>
      </c>
      <c r="I80" s="267">
        <v>5806.0780906848158</v>
      </c>
      <c r="J80" s="170">
        <v>5806.0780906848158</v>
      </c>
      <c r="K80" s="170">
        <v>5947.9743502765614</v>
      </c>
      <c r="L80" s="171">
        <v>6089.8706098683124</v>
      </c>
      <c r="M80" s="11"/>
      <c r="N80" s="151"/>
    </row>
    <row r="81" spans="1:14">
      <c r="A81" s="4"/>
      <c r="B81" s="164" t="s">
        <v>737</v>
      </c>
      <c r="C81" s="165" t="s">
        <v>738</v>
      </c>
      <c r="D81" s="166">
        <v>0.49412160000000011</v>
      </c>
      <c r="E81" s="167">
        <v>0.75284444444444454</v>
      </c>
      <c r="F81" s="194">
        <v>5549.1859210680041</v>
      </c>
      <c r="G81" s="170">
        <v>5549.1859210680041</v>
      </c>
      <c r="H81" s="170">
        <v>5549.1859210680041</v>
      </c>
      <c r="I81" s="267">
        <v>5549.1859210680041</v>
      </c>
      <c r="J81" s="170">
        <v>5549.1859210680041</v>
      </c>
      <c r="K81" s="170">
        <v>5685.8267636378359</v>
      </c>
      <c r="L81" s="171">
        <v>5822.467606207666</v>
      </c>
      <c r="M81" s="11"/>
      <c r="N81" s="151"/>
    </row>
    <row r="82" spans="1:14" ht="15.75" thickBot="1">
      <c r="A82" s="10"/>
      <c r="B82" s="226" t="s">
        <v>739</v>
      </c>
      <c r="C82" s="227" t="s">
        <v>740</v>
      </c>
      <c r="D82" s="228">
        <v>0.47496960000000005</v>
      </c>
      <c r="E82" s="229">
        <v>0.72388888888888892</v>
      </c>
      <c r="F82" s="230">
        <v>5361.2388635396519</v>
      </c>
      <c r="G82" s="231">
        <v>5361.2388635396519</v>
      </c>
      <c r="H82" s="231">
        <v>5361.2388635396519</v>
      </c>
      <c r="I82" s="273">
        <v>5361.2388635396519</v>
      </c>
      <c r="J82" s="231">
        <v>5361.2388635396519</v>
      </c>
      <c r="K82" s="231">
        <v>5492.6242890875665</v>
      </c>
      <c r="L82" s="208">
        <v>5624.009714635481</v>
      </c>
      <c r="M82" s="20"/>
      <c r="N82" s="151"/>
    </row>
    <row r="83" spans="1:14">
      <c r="A83" s="12"/>
      <c r="B83" s="180" t="s">
        <v>741</v>
      </c>
      <c r="C83" s="181" t="s">
        <v>742</v>
      </c>
      <c r="D83" s="182">
        <v>0.45581760000000004</v>
      </c>
      <c r="E83" s="183">
        <v>0.69493333333333329</v>
      </c>
      <c r="F83" s="232">
        <v>5173.2918060112979</v>
      </c>
      <c r="G83" s="233">
        <v>5173.2918060112979</v>
      </c>
      <c r="H83" s="233">
        <v>5173.2918060112979</v>
      </c>
      <c r="I83" s="274">
        <v>5173.2918060112979</v>
      </c>
      <c r="J83" s="233">
        <v>5173.2918060112979</v>
      </c>
      <c r="K83" s="233">
        <v>5173.2918060112979</v>
      </c>
      <c r="L83" s="234">
        <v>5173.2918060112979</v>
      </c>
      <c r="M83" s="5"/>
      <c r="N83" s="151"/>
    </row>
    <row r="84" spans="1:14">
      <c r="A84" s="10"/>
      <c r="B84" s="164" t="s">
        <v>743</v>
      </c>
      <c r="C84" s="165" t="s">
        <v>744</v>
      </c>
      <c r="D84" s="166">
        <v>0.43666559999999999</v>
      </c>
      <c r="E84" s="167">
        <v>0.66597777777777778</v>
      </c>
      <c r="F84" s="235">
        <v>4985.3447484829458</v>
      </c>
      <c r="G84" s="236">
        <v>4985.3447484829458</v>
      </c>
      <c r="H84" s="236">
        <v>4985.3447484829458</v>
      </c>
      <c r="I84" s="275">
        <v>4985.3447484829458</v>
      </c>
      <c r="J84" s="236">
        <v>4985.3447484829458</v>
      </c>
      <c r="K84" s="236">
        <v>4985.3447484829458</v>
      </c>
      <c r="L84" s="237">
        <v>4985.3447484829458</v>
      </c>
      <c r="M84" s="11"/>
      <c r="N84" s="151"/>
    </row>
    <row r="85" spans="1:14">
      <c r="A85" s="12"/>
      <c r="B85" s="164" t="s">
        <v>745</v>
      </c>
      <c r="C85" s="165" t="s">
        <v>746</v>
      </c>
      <c r="D85" s="166">
        <v>0.41751360000000004</v>
      </c>
      <c r="E85" s="167">
        <v>0.63702222222222227</v>
      </c>
      <c r="F85" s="235">
        <v>4797.3976909545927</v>
      </c>
      <c r="G85" s="236">
        <v>4797.3976909545927</v>
      </c>
      <c r="H85" s="236">
        <v>4797.3976909545927</v>
      </c>
      <c r="I85" s="275">
        <v>4797.3976909545927</v>
      </c>
      <c r="J85" s="236">
        <v>4797.3976909545927</v>
      </c>
      <c r="K85" s="236">
        <v>4797.3976909545927</v>
      </c>
      <c r="L85" s="237">
        <v>4797.3976909545927</v>
      </c>
      <c r="M85" s="18"/>
      <c r="N85" s="151"/>
    </row>
    <row r="86" spans="1:14">
      <c r="A86" s="12"/>
      <c r="B86" s="164" t="s">
        <v>747</v>
      </c>
      <c r="C86" s="165" t="s">
        <v>748</v>
      </c>
      <c r="D86" s="166">
        <v>0.39836160000000009</v>
      </c>
      <c r="E86" s="167">
        <v>0.60806666666666676</v>
      </c>
      <c r="F86" s="235">
        <v>4609.4506334262433</v>
      </c>
      <c r="G86" s="236">
        <v>4609.4506334262433</v>
      </c>
      <c r="H86" s="236">
        <v>4609.4506334262433</v>
      </c>
      <c r="I86" s="275">
        <v>4609.4506334262433</v>
      </c>
      <c r="J86" s="236">
        <v>4609.4506334262433</v>
      </c>
      <c r="K86" s="236">
        <v>4609.4506334262433</v>
      </c>
      <c r="L86" s="237">
        <v>4609.4506334262433</v>
      </c>
      <c r="M86" s="5"/>
      <c r="N86" s="151"/>
    </row>
    <row r="87" spans="1:14">
      <c r="A87" s="19"/>
      <c r="B87" s="164" t="s">
        <v>749</v>
      </c>
      <c r="C87" s="165" t="s">
        <v>750</v>
      </c>
      <c r="D87" s="166">
        <v>0.37920960000000004</v>
      </c>
      <c r="E87" s="167">
        <v>0.57911111111111113</v>
      </c>
      <c r="F87" s="235">
        <v>4352.5584638094315</v>
      </c>
      <c r="G87" s="236">
        <v>4352.5584638094315</v>
      </c>
      <c r="H87" s="236">
        <v>4352.5584638094315</v>
      </c>
      <c r="I87" s="275">
        <v>4352.5584638094315</v>
      </c>
      <c r="J87" s="236">
        <v>4352.5584638094315</v>
      </c>
      <c r="K87" s="236">
        <v>4352.5584638094315</v>
      </c>
      <c r="L87" s="237">
        <v>4352.5584638094315</v>
      </c>
      <c r="M87" s="20"/>
      <c r="N87" s="151"/>
    </row>
    <row r="88" spans="1:14" ht="15.75" thickBot="1">
      <c r="A88" s="4"/>
      <c r="B88" s="188" t="s">
        <v>751</v>
      </c>
      <c r="C88" s="173" t="s">
        <v>752</v>
      </c>
      <c r="D88" s="174">
        <v>0.36005760000000003</v>
      </c>
      <c r="E88" s="175">
        <v>0.55015555555555551</v>
      </c>
      <c r="F88" s="238">
        <v>4164.6114062810784</v>
      </c>
      <c r="G88" s="239">
        <v>4164.6114062810784</v>
      </c>
      <c r="H88" s="239">
        <v>4164.6114062810784</v>
      </c>
      <c r="I88" s="276">
        <v>4164.6114062810784</v>
      </c>
      <c r="J88" s="239">
        <v>4164.6114062810784</v>
      </c>
      <c r="K88" s="239">
        <v>4164.6114062810784</v>
      </c>
      <c r="L88" s="240">
        <v>4164.6114062810784</v>
      </c>
      <c r="M88" s="5"/>
      <c r="N88" s="151"/>
    </row>
    <row r="89" spans="1:14">
      <c r="A89" s="19"/>
      <c r="B89" s="156" t="s">
        <v>753</v>
      </c>
      <c r="C89" s="157" t="s">
        <v>754</v>
      </c>
      <c r="D89" s="158">
        <v>0.34090560000000003</v>
      </c>
      <c r="E89" s="159">
        <v>0.5212</v>
      </c>
      <c r="F89" s="241">
        <v>3976.6643487527267</v>
      </c>
      <c r="G89" s="242">
        <v>3976.6643487527267</v>
      </c>
      <c r="H89" s="242">
        <v>3976.6643487527267</v>
      </c>
      <c r="I89" s="277">
        <v>3976.6643487527267</v>
      </c>
      <c r="J89" s="242">
        <v>3976.6643487527267</v>
      </c>
      <c r="K89" s="242">
        <v>3976.6643487527267</v>
      </c>
      <c r="L89" s="243">
        <v>3976.6643487527267</v>
      </c>
      <c r="M89" s="20"/>
      <c r="N89" s="151"/>
    </row>
    <row r="90" spans="1:14">
      <c r="A90" s="12"/>
      <c r="B90" s="164" t="s">
        <v>755</v>
      </c>
      <c r="C90" s="165" t="s">
        <v>756</v>
      </c>
      <c r="D90" s="166">
        <v>0.32175359999999997</v>
      </c>
      <c r="E90" s="167">
        <v>0.49224444444444443</v>
      </c>
      <c r="F90" s="235">
        <v>3788.7172912243741</v>
      </c>
      <c r="G90" s="236">
        <v>3788.7172912243741</v>
      </c>
      <c r="H90" s="236">
        <v>3788.7172912243741</v>
      </c>
      <c r="I90" s="275">
        <v>3788.7172912243741</v>
      </c>
      <c r="J90" s="236">
        <v>3788.7172912243741</v>
      </c>
      <c r="K90" s="236">
        <v>3788.7172912243741</v>
      </c>
      <c r="L90" s="237">
        <v>3788.7172912243741</v>
      </c>
      <c r="M90" s="20"/>
      <c r="N90" s="151"/>
    </row>
    <row r="91" spans="1:14" ht="15.75" thickBot="1">
      <c r="A91" s="12"/>
      <c r="B91" s="188" t="s">
        <v>757</v>
      </c>
      <c r="C91" s="173" t="s">
        <v>758</v>
      </c>
      <c r="D91" s="174">
        <v>0.30260160000000003</v>
      </c>
      <c r="E91" s="175">
        <v>0.46328888888888892</v>
      </c>
      <c r="F91" s="238">
        <v>3600.7702336960219</v>
      </c>
      <c r="G91" s="239">
        <v>3600.7702336960219</v>
      </c>
      <c r="H91" s="239">
        <v>3600.7702336960219</v>
      </c>
      <c r="I91" s="276">
        <v>3600.7702336960219</v>
      </c>
      <c r="J91" s="239">
        <v>3600.7702336960219</v>
      </c>
      <c r="K91" s="239">
        <v>3600.7702336960219</v>
      </c>
      <c r="L91" s="240">
        <v>3600.7702336960219</v>
      </c>
      <c r="M91" s="11"/>
      <c r="N91" s="151"/>
    </row>
    <row r="92" spans="1:14" ht="15.75" thickBot="1">
      <c r="A92" s="19"/>
      <c r="B92" s="793" t="s">
        <v>1336</v>
      </c>
      <c r="C92" s="794"/>
      <c r="D92" s="794"/>
      <c r="E92" s="794"/>
      <c r="F92" s="794"/>
      <c r="G92" s="794"/>
      <c r="H92" s="794"/>
      <c r="I92" s="794"/>
      <c r="J92" s="794"/>
      <c r="K92" s="794"/>
      <c r="L92" s="795"/>
      <c r="M92" s="11"/>
    </row>
    <row r="93" spans="1:14">
      <c r="A93" s="19"/>
      <c r="B93" s="180" t="s">
        <v>759</v>
      </c>
      <c r="C93" s="181" t="s">
        <v>760</v>
      </c>
      <c r="D93" s="182">
        <v>2.1508896000000002</v>
      </c>
      <c r="E93" s="183">
        <v>3.3410000000000002</v>
      </c>
      <c r="F93" s="244">
        <v>32185.922192081194</v>
      </c>
      <c r="G93" s="245"/>
      <c r="H93" s="245"/>
      <c r="I93" s="278"/>
      <c r="J93" s="245"/>
      <c r="K93" s="245"/>
      <c r="L93" s="246"/>
      <c r="M93" s="5"/>
      <c r="N93" s="152"/>
    </row>
    <row r="94" spans="1:14">
      <c r="A94" s="12"/>
      <c r="B94" s="164" t="s">
        <v>761</v>
      </c>
      <c r="C94" s="165" t="s">
        <v>762</v>
      </c>
      <c r="D94" s="166">
        <v>2.1269376000000002</v>
      </c>
      <c r="E94" s="167">
        <v>3.3038777777777781</v>
      </c>
      <c r="F94" s="247">
        <v>31873.838384976872</v>
      </c>
      <c r="G94" s="248"/>
      <c r="H94" s="248"/>
      <c r="I94" s="279"/>
      <c r="J94" s="248"/>
      <c r="K94" s="248"/>
      <c r="L94" s="249"/>
      <c r="M94" s="18"/>
      <c r="N94" s="152"/>
    </row>
    <row r="95" spans="1:14">
      <c r="A95" s="37"/>
      <c r="B95" s="164" t="s">
        <v>763</v>
      </c>
      <c r="C95" s="165" t="s">
        <v>764</v>
      </c>
      <c r="D95" s="166">
        <v>2.1029856000000002</v>
      </c>
      <c r="E95" s="167">
        <v>3.2667555555555561</v>
      </c>
      <c r="F95" s="247">
        <v>31477.561413652958</v>
      </c>
      <c r="G95" s="248"/>
      <c r="H95" s="248"/>
      <c r="I95" s="279"/>
      <c r="J95" s="248"/>
      <c r="K95" s="248"/>
      <c r="L95" s="249"/>
      <c r="M95" s="11"/>
      <c r="N95" s="152"/>
    </row>
    <row r="96" spans="1:14">
      <c r="A96" s="39"/>
      <c r="B96" s="164" t="s">
        <v>765</v>
      </c>
      <c r="C96" s="165" t="s">
        <v>766</v>
      </c>
      <c r="D96" s="166">
        <v>2.0790336000000003</v>
      </c>
      <c r="E96" s="167">
        <v>3.2296333333333331</v>
      </c>
      <c r="F96" s="247">
        <v>31165.477606548633</v>
      </c>
      <c r="G96" s="248"/>
      <c r="H96" s="248"/>
      <c r="I96" s="279"/>
      <c r="J96" s="248"/>
      <c r="K96" s="248"/>
      <c r="L96" s="249"/>
      <c r="M96" s="18"/>
      <c r="N96" s="152"/>
    </row>
    <row r="97" spans="1:14">
      <c r="A97" s="8"/>
      <c r="B97" s="164" t="s">
        <v>767</v>
      </c>
      <c r="C97" s="165" t="s">
        <v>768</v>
      </c>
      <c r="D97" s="166">
        <v>2.0550816000000003</v>
      </c>
      <c r="E97" s="167">
        <v>3.1925111111111111</v>
      </c>
      <c r="F97" s="247">
        <v>30769.200635224715</v>
      </c>
      <c r="G97" s="248"/>
      <c r="H97" s="248"/>
      <c r="I97" s="279"/>
      <c r="J97" s="248"/>
      <c r="K97" s="248"/>
      <c r="L97" s="249"/>
      <c r="M97" s="5"/>
      <c r="N97" s="152"/>
    </row>
    <row r="98" spans="1:14" ht="15.75" thickBot="1">
      <c r="A98" s="38"/>
      <c r="B98" s="188" t="s">
        <v>769</v>
      </c>
      <c r="C98" s="173" t="s">
        <v>770</v>
      </c>
      <c r="D98" s="174">
        <v>2.0311296000000003</v>
      </c>
      <c r="E98" s="175">
        <v>3.155388888888889</v>
      </c>
      <c r="F98" s="250">
        <v>30457.116828120394</v>
      </c>
      <c r="G98" s="251"/>
      <c r="H98" s="251"/>
      <c r="I98" s="280"/>
      <c r="J98" s="251"/>
      <c r="K98" s="251"/>
      <c r="L98" s="252"/>
      <c r="M98" s="20"/>
      <c r="N98" s="152"/>
    </row>
    <row r="99" spans="1:14">
      <c r="A99" s="41"/>
      <c r="B99" s="180" t="s">
        <v>771</v>
      </c>
      <c r="C99" s="181" t="s">
        <v>772</v>
      </c>
      <c r="D99" s="182">
        <v>2.0071776000000003</v>
      </c>
      <c r="E99" s="183">
        <v>3.118266666666667</v>
      </c>
      <c r="F99" s="244">
        <v>28295.019737432507</v>
      </c>
      <c r="G99" s="245">
        <v>30502.294886637468</v>
      </c>
      <c r="H99" s="245"/>
      <c r="I99" s="278"/>
      <c r="J99" s="245"/>
      <c r="K99" s="245"/>
      <c r="L99" s="246"/>
      <c r="M99" s="11"/>
      <c r="N99" s="151"/>
    </row>
    <row r="100" spans="1:14">
      <c r="A100" s="6"/>
      <c r="B100" s="164" t="s">
        <v>773</v>
      </c>
      <c r="C100" s="165" t="s">
        <v>774</v>
      </c>
      <c r="D100" s="166">
        <v>1.9832256000000001</v>
      </c>
      <c r="E100" s="167">
        <v>3.0811444444444449</v>
      </c>
      <c r="F100" s="247">
        <v>28003.957598415844</v>
      </c>
      <c r="G100" s="248">
        <v>30184.955662511227</v>
      </c>
      <c r="H100" s="248"/>
      <c r="I100" s="279"/>
      <c r="J100" s="248"/>
      <c r="K100" s="248"/>
      <c r="L100" s="249"/>
      <c r="M100" s="11"/>
      <c r="N100" s="151"/>
    </row>
    <row r="101" spans="1:14">
      <c r="A101" s="8"/>
      <c r="B101" s="164" t="s">
        <v>775</v>
      </c>
      <c r="C101" s="165" t="s">
        <v>776</v>
      </c>
      <c r="D101" s="166">
        <v>1.9592736000000002</v>
      </c>
      <c r="E101" s="167">
        <v>3.044022222222222</v>
      </c>
      <c r="F101" s="247">
        <v>27628.702295179599</v>
      </c>
      <c r="G101" s="248">
        <v>29783.423274165401</v>
      </c>
      <c r="H101" s="248"/>
      <c r="I101" s="279"/>
      <c r="J101" s="248"/>
      <c r="K101" s="248"/>
      <c r="L101" s="249"/>
      <c r="M101" s="20"/>
      <c r="N101" s="151"/>
    </row>
    <row r="102" spans="1:14">
      <c r="A102" s="10"/>
      <c r="B102" s="164" t="s">
        <v>777</v>
      </c>
      <c r="C102" s="165" t="s">
        <v>778</v>
      </c>
      <c r="D102" s="166">
        <v>1.9353216000000002</v>
      </c>
      <c r="E102" s="167">
        <v>3.0068999999999999</v>
      </c>
      <c r="F102" s="247">
        <v>27337.640156162943</v>
      </c>
      <c r="G102" s="248">
        <v>29466.084050039157</v>
      </c>
      <c r="H102" s="248"/>
      <c r="I102" s="279"/>
      <c r="J102" s="248"/>
      <c r="K102" s="248"/>
      <c r="L102" s="249"/>
      <c r="M102" s="5"/>
      <c r="N102" s="151"/>
    </row>
    <row r="103" spans="1:14">
      <c r="A103" s="12"/>
      <c r="B103" s="164" t="s">
        <v>779</v>
      </c>
      <c r="C103" s="165" t="s">
        <v>780</v>
      </c>
      <c r="D103" s="166">
        <v>1.9113696000000002</v>
      </c>
      <c r="E103" s="167">
        <v>2.9697777777777778</v>
      </c>
      <c r="F103" s="247">
        <v>26962.384852926694</v>
      </c>
      <c r="G103" s="248">
        <v>29064.551661693331</v>
      </c>
      <c r="H103" s="248"/>
      <c r="I103" s="279"/>
      <c r="J103" s="248"/>
      <c r="K103" s="248"/>
      <c r="L103" s="249"/>
      <c r="M103" s="18"/>
      <c r="N103" s="151"/>
    </row>
    <row r="104" spans="1:14" ht="15.75" thickBot="1">
      <c r="A104" s="4"/>
      <c r="B104" s="188" t="s">
        <v>781</v>
      </c>
      <c r="C104" s="173" t="s">
        <v>782</v>
      </c>
      <c r="D104" s="174">
        <v>1.8874176</v>
      </c>
      <c r="E104" s="175">
        <v>2.9326555555555558</v>
      </c>
      <c r="F104" s="253">
        <v>26671.322713910038</v>
      </c>
      <c r="G104" s="254">
        <v>28747.21243756709</v>
      </c>
      <c r="H104" s="254"/>
      <c r="I104" s="281"/>
      <c r="J104" s="254"/>
      <c r="K104" s="254"/>
      <c r="L104" s="255"/>
      <c r="M104" s="20"/>
      <c r="N104" s="151"/>
    </row>
    <row r="105" spans="1:14">
      <c r="A105" s="19"/>
      <c r="B105" s="180" t="s">
        <v>783</v>
      </c>
      <c r="C105" s="181" t="s">
        <v>784</v>
      </c>
      <c r="D105" s="182">
        <v>1.8634656000000001</v>
      </c>
      <c r="E105" s="183">
        <v>2.8955333333333333</v>
      </c>
      <c r="F105" s="244">
        <v>24520.968528743681</v>
      </c>
      <c r="G105" s="245">
        <v>26705.989938383278</v>
      </c>
      <c r="H105" s="245">
        <v>28345.680049221257</v>
      </c>
      <c r="I105" s="278"/>
      <c r="J105" s="245"/>
      <c r="K105" s="245"/>
      <c r="L105" s="246"/>
      <c r="M105" s="5"/>
      <c r="N105" s="151"/>
    </row>
    <row r="106" spans="1:14">
      <c r="A106" s="19"/>
      <c r="B106" s="164" t="s">
        <v>785</v>
      </c>
      <c r="C106" s="165" t="s">
        <v>786</v>
      </c>
      <c r="D106" s="166">
        <v>1.8395136000000001</v>
      </c>
      <c r="E106" s="167">
        <v>2.8584111111111112</v>
      </c>
      <c r="F106" s="247">
        <v>24179.62209514658</v>
      </c>
      <c r="G106" s="248">
        <v>26330.595147393717</v>
      </c>
      <c r="H106" s="248">
        <v>27949.26359014403</v>
      </c>
      <c r="I106" s="279"/>
      <c r="J106" s="248"/>
      <c r="K106" s="248"/>
      <c r="L106" s="249"/>
      <c r="M106" s="5"/>
      <c r="N106" s="151"/>
    </row>
    <row r="107" spans="1:14">
      <c r="A107" s="12"/>
      <c r="B107" s="164" t="s">
        <v>787</v>
      </c>
      <c r="C107" s="165" t="s">
        <v>788</v>
      </c>
      <c r="D107" s="166">
        <v>1.8155616000000001</v>
      </c>
      <c r="E107" s="167">
        <v>2.8212888888888887</v>
      </c>
      <c r="F107" s="247">
        <v>23905.584134826153</v>
      </c>
      <c r="G107" s="248">
        <v>26034.277591355141</v>
      </c>
      <c r="H107" s="248">
        <v>27631.924366017789</v>
      </c>
      <c r="I107" s="279"/>
      <c r="J107" s="248"/>
      <c r="K107" s="248"/>
      <c r="L107" s="249"/>
      <c r="M107" s="5"/>
      <c r="N107" s="151"/>
    </row>
    <row r="108" spans="1:14">
      <c r="A108" s="10"/>
      <c r="B108" s="164" t="s">
        <v>789</v>
      </c>
      <c r="C108" s="165" t="s">
        <v>790</v>
      </c>
      <c r="D108" s="166">
        <v>1.7916096000000001</v>
      </c>
      <c r="E108" s="167">
        <v>2.7841666666666667</v>
      </c>
      <c r="F108" s="247">
        <v>23559.121771960454</v>
      </c>
      <c r="G108" s="248">
        <v>25653.76687109697</v>
      </c>
      <c r="H108" s="248">
        <v>27230.391977671963</v>
      </c>
      <c r="I108" s="279"/>
      <c r="J108" s="248"/>
      <c r="K108" s="248"/>
      <c r="L108" s="249"/>
      <c r="M108" s="18"/>
      <c r="N108" s="151"/>
    </row>
    <row r="109" spans="1:14">
      <c r="A109" s="19"/>
      <c r="B109" s="164" t="s">
        <v>791</v>
      </c>
      <c r="C109" s="165" t="s">
        <v>792</v>
      </c>
      <c r="D109" s="166">
        <v>1.7676575999999999</v>
      </c>
      <c r="E109" s="167">
        <v>2.7470444444444446</v>
      </c>
      <c r="F109" s="247">
        <v>23285.08381164003</v>
      </c>
      <c r="G109" s="248">
        <v>25357.449315058398</v>
      </c>
      <c r="H109" s="248">
        <v>26913.052753545719</v>
      </c>
      <c r="I109" s="279"/>
      <c r="J109" s="248"/>
      <c r="K109" s="248"/>
      <c r="L109" s="249"/>
      <c r="M109" s="20"/>
      <c r="N109" s="151"/>
    </row>
    <row r="110" spans="1:14" ht="15.75" thickBot="1">
      <c r="A110" s="4"/>
      <c r="B110" s="188" t="s">
        <v>793</v>
      </c>
      <c r="C110" s="173" t="s">
        <v>794</v>
      </c>
      <c r="D110" s="174">
        <v>1.7437056000000002</v>
      </c>
      <c r="E110" s="175">
        <v>2.7099222222222221</v>
      </c>
      <c r="F110" s="253">
        <v>23011.045851319614</v>
      </c>
      <c r="G110" s="254">
        <v>25061.131759019827</v>
      </c>
      <c r="H110" s="254">
        <v>26595.713529419478</v>
      </c>
      <c r="I110" s="281"/>
      <c r="J110" s="254"/>
      <c r="K110" s="254"/>
      <c r="L110" s="255"/>
      <c r="M110" s="20"/>
      <c r="N110" s="151"/>
    </row>
    <row r="111" spans="1:14">
      <c r="A111" s="10"/>
      <c r="B111" s="180" t="s">
        <v>795</v>
      </c>
      <c r="C111" s="181" t="s">
        <v>796</v>
      </c>
      <c r="D111" s="182">
        <v>1.7197536</v>
      </c>
      <c r="E111" s="183">
        <v>2.6728000000000001</v>
      </c>
      <c r="F111" s="256">
        <v>21561.21633227327</v>
      </c>
      <c r="G111" s="257">
        <v>22691.640864877325</v>
      </c>
      <c r="H111" s="257">
        <v>24712.280000999741</v>
      </c>
      <c r="I111" s="282">
        <v>26225.840103311719</v>
      </c>
      <c r="J111" s="257"/>
      <c r="K111" s="257"/>
      <c r="L111" s="258"/>
      <c r="M111" s="5"/>
      <c r="N111" s="151"/>
    </row>
    <row r="112" spans="1:14">
      <c r="A112" s="12"/>
      <c r="B112" s="164" t="s">
        <v>797</v>
      </c>
      <c r="C112" s="165" t="s">
        <v>798</v>
      </c>
      <c r="D112" s="166">
        <v>1.6958016</v>
      </c>
      <c r="E112" s="167">
        <v>2.6356777777777776</v>
      </c>
      <c r="F112" s="247">
        <v>21300.517774601241</v>
      </c>
      <c r="G112" s="248">
        <v>22416.906951928704</v>
      </c>
      <c r="H112" s="248">
        <v>24415.113498431201</v>
      </c>
      <c r="I112" s="279">
        <v>25907.651932655517</v>
      </c>
      <c r="J112" s="248"/>
      <c r="K112" s="248"/>
      <c r="L112" s="249"/>
      <c r="M112" s="18"/>
      <c r="N112" s="151"/>
    </row>
    <row r="113" spans="1:14">
      <c r="A113" s="10"/>
      <c r="B113" s="164" t="s">
        <v>799</v>
      </c>
      <c r="C113" s="165" t="s">
        <v>800</v>
      </c>
      <c r="D113" s="166">
        <v>1.6718496000000003</v>
      </c>
      <c r="E113" s="167">
        <v>2.5985555555555555</v>
      </c>
      <c r="F113" s="247">
        <v>20969.977818383602</v>
      </c>
      <c r="G113" s="248">
        <v>22068.807119201712</v>
      </c>
      <c r="H113" s="248">
        <v>24032.659320508224</v>
      </c>
      <c r="I113" s="279">
        <v>25504.176086644875</v>
      </c>
      <c r="J113" s="248"/>
      <c r="K113" s="248"/>
      <c r="L113" s="249"/>
      <c r="M113" s="18"/>
      <c r="N113" s="151"/>
    </row>
    <row r="114" spans="1:14">
      <c r="A114" s="12"/>
      <c r="B114" s="164" t="s">
        <v>801</v>
      </c>
      <c r="C114" s="165" t="s">
        <v>802</v>
      </c>
      <c r="D114" s="166">
        <v>1.6478976000000001</v>
      </c>
      <c r="E114" s="167">
        <v>2.5614333333333335</v>
      </c>
      <c r="F114" s="247">
        <v>20709.279260711563</v>
      </c>
      <c r="G114" s="248">
        <v>21794.073206253095</v>
      </c>
      <c r="H114" s="248">
        <v>23735.492817939681</v>
      </c>
      <c r="I114" s="279">
        <v>25185.98791598867</v>
      </c>
      <c r="J114" s="248"/>
      <c r="K114" s="248"/>
      <c r="L114" s="249"/>
      <c r="M114" s="11"/>
      <c r="N114" s="151"/>
    </row>
    <row r="115" spans="1:14">
      <c r="A115" s="12"/>
      <c r="B115" s="164" t="s">
        <v>803</v>
      </c>
      <c r="C115" s="165" t="s">
        <v>804</v>
      </c>
      <c r="D115" s="166">
        <v>1.6239456000000001</v>
      </c>
      <c r="E115" s="167">
        <v>2.524311111111111</v>
      </c>
      <c r="F115" s="247">
        <v>20378.739304493927</v>
      </c>
      <c r="G115" s="248">
        <v>21445.973373526111</v>
      </c>
      <c r="H115" s="248">
        <v>23353.038640016701</v>
      </c>
      <c r="I115" s="279">
        <v>24782.51206997802</v>
      </c>
      <c r="J115" s="248"/>
      <c r="K115" s="248"/>
      <c r="L115" s="249"/>
      <c r="M115" s="20"/>
      <c r="N115" s="151"/>
    </row>
    <row r="116" spans="1:14" ht="15.75" thickBot="1">
      <c r="A116" s="19"/>
      <c r="B116" s="188" t="s">
        <v>805</v>
      </c>
      <c r="C116" s="173" t="s">
        <v>806</v>
      </c>
      <c r="D116" s="174">
        <v>1.5999935999999999</v>
      </c>
      <c r="E116" s="175">
        <v>2.4871888888888889</v>
      </c>
      <c r="F116" s="250">
        <v>20118.040746821895</v>
      </c>
      <c r="G116" s="251">
        <v>21171.239460577493</v>
      </c>
      <c r="H116" s="251">
        <v>23055.872137448176</v>
      </c>
      <c r="I116" s="280">
        <v>24464.323899321818</v>
      </c>
      <c r="J116" s="251"/>
      <c r="K116" s="251"/>
      <c r="L116" s="252"/>
      <c r="M116" s="11"/>
      <c r="N116" s="151"/>
    </row>
    <row r="117" spans="1:14">
      <c r="A117" s="4"/>
      <c r="B117" s="180" t="s">
        <v>807</v>
      </c>
      <c r="C117" s="181" t="s">
        <v>808</v>
      </c>
      <c r="D117" s="182">
        <v>1.5760416000000002</v>
      </c>
      <c r="E117" s="183">
        <v>2.4500666666666664</v>
      </c>
      <c r="F117" s="244">
        <v>19093.785743711258</v>
      </c>
      <c r="G117" s="245">
        <v>19787.500790604256</v>
      </c>
      <c r="H117" s="245">
        <v>20823.139627850502</v>
      </c>
      <c r="I117" s="278">
        <v>23020.275482971676</v>
      </c>
      <c r="J117" s="245"/>
      <c r="K117" s="245"/>
      <c r="L117" s="246"/>
      <c r="M117" s="11"/>
      <c r="N117" s="151"/>
    </row>
    <row r="118" spans="1:14">
      <c r="A118" s="19"/>
      <c r="B118" s="164" t="s">
        <v>809</v>
      </c>
      <c r="C118" s="165" t="s">
        <v>810</v>
      </c>
      <c r="D118" s="166">
        <v>1.5520896000000002</v>
      </c>
      <c r="E118" s="167">
        <v>2.4129444444444443</v>
      </c>
      <c r="F118" s="247">
        <v>18843.598020083067</v>
      </c>
      <c r="G118" s="248">
        <v>19526.802232932227</v>
      </c>
      <c r="H118" s="248">
        <v>20548.405714901884</v>
      </c>
      <c r="I118" s="279">
        <v>22717.853563381224</v>
      </c>
      <c r="J118" s="248"/>
      <c r="K118" s="248"/>
      <c r="L118" s="249"/>
      <c r="M118" s="20"/>
      <c r="N118" s="151"/>
    </row>
    <row r="119" spans="1:14">
      <c r="A119" s="12"/>
      <c r="B119" s="164" t="s">
        <v>811</v>
      </c>
      <c r="C119" s="165" t="s">
        <v>812</v>
      </c>
      <c r="D119" s="166">
        <v>1.5281376</v>
      </c>
      <c r="E119" s="167">
        <v>2.3758222222222223</v>
      </c>
      <c r="F119" s="247">
        <v>18523.568897909259</v>
      </c>
      <c r="G119" s="248">
        <v>19196.26227671458</v>
      </c>
      <c r="H119" s="248">
        <v>20200.305882174893</v>
      </c>
      <c r="I119" s="279">
        <v>22330.143968436332</v>
      </c>
      <c r="J119" s="248"/>
      <c r="K119" s="248"/>
      <c r="L119" s="249"/>
      <c r="M119" s="11"/>
      <c r="N119" s="151"/>
    </row>
    <row r="120" spans="1:14">
      <c r="A120" s="12"/>
      <c r="B120" s="164" t="s">
        <v>813</v>
      </c>
      <c r="C120" s="165" t="s">
        <v>814</v>
      </c>
      <c r="D120" s="166">
        <v>1.5041856000000002</v>
      </c>
      <c r="E120" s="167">
        <v>2.3386999999999998</v>
      </c>
      <c r="F120" s="247">
        <v>18273.381174281058</v>
      </c>
      <c r="G120" s="248">
        <v>18935.563719042551</v>
      </c>
      <c r="H120" s="248">
        <v>19925.571969226276</v>
      </c>
      <c r="I120" s="279">
        <v>22027.722048845884</v>
      </c>
      <c r="J120" s="248"/>
      <c r="K120" s="248"/>
      <c r="L120" s="249"/>
      <c r="M120" s="5"/>
      <c r="N120" s="151"/>
    </row>
    <row r="121" spans="1:14">
      <c r="A121" s="10"/>
      <c r="B121" s="164" t="s">
        <v>815</v>
      </c>
      <c r="C121" s="165" t="s">
        <v>816</v>
      </c>
      <c r="D121" s="166">
        <v>1.4802336</v>
      </c>
      <c r="E121" s="167">
        <v>2.3015777777777777</v>
      </c>
      <c r="F121" s="247">
        <v>17953.352052107253</v>
      </c>
      <c r="G121" s="248">
        <v>18605.023762824916</v>
      </c>
      <c r="H121" s="248">
        <v>19577.472136499291</v>
      </c>
      <c r="I121" s="279">
        <v>21640.012453900981</v>
      </c>
      <c r="J121" s="248"/>
      <c r="K121" s="248"/>
      <c r="L121" s="249"/>
      <c r="M121" s="18"/>
      <c r="N121" s="151"/>
    </row>
    <row r="122" spans="1:14" ht="15.75" thickBot="1">
      <c r="A122" s="19"/>
      <c r="B122" s="188" t="s">
        <v>817</v>
      </c>
      <c r="C122" s="173" t="s">
        <v>818</v>
      </c>
      <c r="D122" s="174">
        <v>1.4562816000000001</v>
      </c>
      <c r="E122" s="175">
        <v>2.2644555555555557</v>
      </c>
      <c r="F122" s="253">
        <v>17703.164328479055</v>
      </c>
      <c r="G122" s="254">
        <v>18344.325205152883</v>
      </c>
      <c r="H122" s="254">
        <v>19302.738223550674</v>
      </c>
      <c r="I122" s="281">
        <v>21337.59053431053</v>
      </c>
      <c r="J122" s="254"/>
      <c r="K122" s="254"/>
      <c r="L122" s="255"/>
      <c r="M122" s="18"/>
      <c r="N122" s="151"/>
    </row>
    <row r="123" spans="1:14">
      <c r="A123" s="4"/>
      <c r="B123" s="180" t="s">
        <v>819</v>
      </c>
      <c r="C123" s="181" t="s">
        <v>820</v>
      </c>
      <c r="D123" s="182">
        <v>1.4323296000000003</v>
      </c>
      <c r="E123" s="183">
        <v>2.2273333333333332</v>
      </c>
      <c r="F123" s="256">
        <v>16752.485163675257</v>
      </c>
      <c r="G123" s="257">
        <v>17383.135206305244</v>
      </c>
      <c r="H123" s="257">
        <v>18013.785248935237</v>
      </c>
      <c r="I123" s="282">
        <v>18954.638390823689</v>
      </c>
      <c r="J123" s="257">
        <v>20634.555918050632</v>
      </c>
      <c r="K123" s="257"/>
      <c r="L123" s="258"/>
      <c r="M123" s="20"/>
      <c r="N123" s="151"/>
    </row>
    <row r="124" spans="1:14">
      <c r="A124" s="19"/>
      <c r="B124" s="164" t="s">
        <v>821</v>
      </c>
      <c r="C124" s="165" t="s">
        <v>822</v>
      </c>
      <c r="D124" s="166">
        <v>1.4083776000000001</v>
      </c>
      <c r="E124" s="167">
        <v>2.1902111111111111</v>
      </c>
      <c r="F124" s="247">
        <v>16512.80827409089</v>
      </c>
      <c r="G124" s="248">
        <v>17132.947482677046</v>
      </c>
      <c r="H124" s="248">
        <v>17753.086691263208</v>
      </c>
      <c r="I124" s="279">
        <v>18679.904477875065</v>
      </c>
      <c r="J124" s="248">
        <v>20337.389415482096</v>
      </c>
      <c r="K124" s="248"/>
      <c r="L124" s="249"/>
      <c r="M124" s="11"/>
      <c r="N124" s="151"/>
    </row>
    <row r="125" spans="1:14">
      <c r="A125" s="19"/>
      <c r="B125" s="164" t="s">
        <v>823</v>
      </c>
      <c r="C125" s="165" t="s">
        <v>824</v>
      </c>
      <c r="D125" s="166">
        <v>1.3844256000000001</v>
      </c>
      <c r="E125" s="167">
        <v>2.1530888888888891</v>
      </c>
      <c r="F125" s="247">
        <v>16203.289985960917</v>
      </c>
      <c r="G125" s="248">
        <v>16812.918360503241</v>
      </c>
      <c r="H125" s="248">
        <v>17422.546735045569</v>
      </c>
      <c r="I125" s="279">
        <v>18331.804645148088</v>
      </c>
      <c r="J125" s="248">
        <v>19954.935237559126</v>
      </c>
      <c r="K125" s="248"/>
      <c r="L125" s="249"/>
      <c r="M125" s="11"/>
      <c r="N125" s="151"/>
    </row>
    <row r="126" spans="1:14">
      <c r="A126" s="12"/>
      <c r="B126" s="164" t="s">
        <v>825</v>
      </c>
      <c r="C126" s="165" t="s">
        <v>826</v>
      </c>
      <c r="D126" s="166">
        <v>1.3604735999999999</v>
      </c>
      <c r="E126" s="167">
        <v>2.115966666666667</v>
      </c>
      <c r="F126" s="247">
        <v>15963.613096376554</v>
      </c>
      <c r="G126" s="248">
        <v>16562.730636875047</v>
      </c>
      <c r="H126" s="248">
        <v>17161.848177373537</v>
      </c>
      <c r="I126" s="279">
        <v>18057.070732199463</v>
      </c>
      <c r="J126" s="248">
        <v>19657.768734990586</v>
      </c>
      <c r="K126" s="248"/>
      <c r="L126" s="249"/>
      <c r="M126" s="20"/>
      <c r="N126" s="151"/>
    </row>
    <row r="127" spans="1:14">
      <c r="A127" s="10"/>
      <c r="B127" s="164" t="s">
        <v>827</v>
      </c>
      <c r="C127" s="165" t="s">
        <v>828</v>
      </c>
      <c r="D127" s="166">
        <v>1.3365216000000002</v>
      </c>
      <c r="E127" s="167">
        <v>2.0788444444444445</v>
      </c>
      <c r="F127" s="247">
        <v>15654.094808246577</v>
      </c>
      <c r="G127" s="248">
        <v>16242.701514701237</v>
      </c>
      <c r="H127" s="248">
        <v>16831.308221155898</v>
      </c>
      <c r="I127" s="279">
        <v>17708.970899472479</v>
      </c>
      <c r="J127" s="248">
        <v>19275.314557067602</v>
      </c>
      <c r="K127" s="248"/>
      <c r="L127" s="249"/>
      <c r="M127" s="5"/>
      <c r="N127" s="151"/>
    </row>
    <row r="128" spans="1:14" ht="15.75" thickBot="1">
      <c r="A128" s="10"/>
      <c r="B128" s="188" t="s">
        <v>829</v>
      </c>
      <c r="C128" s="173" t="s">
        <v>830</v>
      </c>
      <c r="D128" s="174">
        <v>1.3125696000000002</v>
      </c>
      <c r="E128" s="175">
        <v>2.0417222222222224</v>
      </c>
      <c r="F128" s="250">
        <v>15414.417918662217</v>
      </c>
      <c r="G128" s="251">
        <v>15992.513791073039</v>
      </c>
      <c r="H128" s="251">
        <v>16570.609663483865</v>
      </c>
      <c r="I128" s="280">
        <v>17434.236986523858</v>
      </c>
      <c r="J128" s="251">
        <v>18978.148054499063</v>
      </c>
      <c r="K128" s="251"/>
      <c r="L128" s="252"/>
      <c r="M128" s="18"/>
      <c r="N128" s="151"/>
    </row>
    <row r="129" spans="1:14">
      <c r="A129" s="10"/>
      <c r="B129" s="180" t="s">
        <v>831</v>
      </c>
      <c r="C129" s="181" t="s">
        <v>832</v>
      </c>
      <c r="D129" s="182">
        <v>1.2886176</v>
      </c>
      <c r="E129" s="183">
        <v>2.0046000000000004</v>
      </c>
      <c r="F129" s="244">
        <v>14821.107111348743</v>
      </c>
      <c r="G129" s="245">
        <v>15104.89963053224</v>
      </c>
      <c r="H129" s="245">
        <v>15672.484668899231</v>
      </c>
      <c r="I129" s="278">
        <v>16240.06970726623</v>
      </c>
      <c r="J129" s="245">
        <v>17318.39184947337</v>
      </c>
      <c r="K129" s="245">
        <v>18595.69387657609</v>
      </c>
      <c r="L129" s="246"/>
      <c r="M129" s="21"/>
      <c r="N129" s="151"/>
    </row>
    <row r="130" spans="1:14">
      <c r="A130" s="19"/>
      <c r="B130" s="164" t="s">
        <v>833</v>
      </c>
      <c r="C130" s="165" t="s">
        <v>834</v>
      </c>
      <c r="D130" s="166">
        <v>1.2646656000000003</v>
      </c>
      <c r="E130" s="167">
        <v>1.9674777777777777</v>
      </c>
      <c r="F130" s="247">
        <v>14586.685638786295</v>
      </c>
      <c r="G130" s="248">
        <v>14865.222740947871</v>
      </c>
      <c r="H130" s="248">
        <v>15422.296945271037</v>
      </c>
      <c r="I130" s="279">
        <v>15979.371149594193</v>
      </c>
      <c r="J130" s="248">
        <v>17042.382171279638</v>
      </c>
      <c r="K130" s="248">
        <v>18298.527374007546</v>
      </c>
      <c r="L130" s="249"/>
      <c r="M130" s="22"/>
      <c r="N130" s="151"/>
    </row>
    <row r="131" spans="1:14">
      <c r="A131" s="19"/>
      <c r="B131" s="164" t="s">
        <v>835</v>
      </c>
      <c r="C131" s="165" t="s">
        <v>836</v>
      </c>
      <c r="D131" s="166">
        <v>1.2407136000000001</v>
      </c>
      <c r="E131" s="167">
        <v>1.9303555555555556</v>
      </c>
      <c r="F131" s="247">
        <v>14282.422767678238</v>
      </c>
      <c r="G131" s="248">
        <v>14555.704452817903</v>
      </c>
      <c r="H131" s="248">
        <v>15102.267823097223</v>
      </c>
      <c r="I131" s="279">
        <v>15648.831193376551</v>
      </c>
      <c r="J131" s="248">
        <v>16686.475391040509</v>
      </c>
      <c r="K131" s="248">
        <v>17916.073196084573</v>
      </c>
      <c r="L131" s="249"/>
      <c r="M131" s="23"/>
      <c r="N131" s="151"/>
    </row>
    <row r="132" spans="1:14">
      <c r="A132" s="12"/>
      <c r="B132" s="164" t="s">
        <v>837</v>
      </c>
      <c r="C132" s="165" t="s">
        <v>838</v>
      </c>
      <c r="D132" s="166">
        <v>1.2167616000000001</v>
      </c>
      <c r="E132" s="167">
        <v>1.8932333333333333</v>
      </c>
      <c r="F132" s="247">
        <v>14048.001295115788</v>
      </c>
      <c r="G132" s="248">
        <v>14316.027563233534</v>
      </c>
      <c r="H132" s="248">
        <v>14852.080099469029</v>
      </c>
      <c r="I132" s="279">
        <v>15388.13263570452</v>
      </c>
      <c r="J132" s="248">
        <v>16410.46571284677</v>
      </c>
      <c r="K132" s="248">
        <v>17618.906693516034</v>
      </c>
      <c r="L132" s="249"/>
      <c r="M132" s="22"/>
      <c r="N132" s="151"/>
    </row>
    <row r="133" spans="1:14">
      <c r="A133" s="19"/>
      <c r="B133" s="164" t="s">
        <v>839</v>
      </c>
      <c r="C133" s="165" t="s">
        <v>840</v>
      </c>
      <c r="D133" s="166">
        <v>1.1928096000000001</v>
      </c>
      <c r="E133" s="167">
        <v>1.8561111111111113</v>
      </c>
      <c r="F133" s="247">
        <v>13743.738424007728</v>
      </c>
      <c r="G133" s="248">
        <v>14006.509275103557</v>
      </c>
      <c r="H133" s="248">
        <v>14532.050977295221</v>
      </c>
      <c r="I133" s="279">
        <v>15057.592679486879</v>
      </c>
      <c r="J133" s="248">
        <v>16054.558932607637</v>
      </c>
      <c r="K133" s="248">
        <v>17236.45251559305</v>
      </c>
      <c r="L133" s="249"/>
      <c r="M133" s="24"/>
      <c r="N133" s="151"/>
    </row>
    <row r="134" spans="1:14" ht="15.75" thickBot="1">
      <c r="A134" s="10"/>
      <c r="B134" s="188" t="s">
        <v>841</v>
      </c>
      <c r="C134" s="173" t="s">
        <v>842</v>
      </c>
      <c r="D134" s="174">
        <v>1.1688576000000002</v>
      </c>
      <c r="E134" s="175">
        <v>1.818988888888889</v>
      </c>
      <c r="F134" s="253">
        <v>13509.316951445278</v>
      </c>
      <c r="G134" s="254">
        <v>13766.832385519196</v>
      </c>
      <c r="H134" s="254">
        <v>14281.863253667025</v>
      </c>
      <c r="I134" s="281">
        <v>14796.894121814847</v>
      </c>
      <c r="J134" s="254">
        <v>15778.549254413902</v>
      </c>
      <c r="K134" s="254">
        <v>16939.28601302451</v>
      </c>
      <c r="L134" s="255"/>
      <c r="M134" s="7"/>
      <c r="N134" s="151"/>
    </row>
    <row r="135" spans="1:14">
      <c r="A135" s="4"/>
      <c r="B135" s="180" t="s">
        <v>843</v>
      </c>
      <c r="C135" s="181" t="s">
        <v>844</v>
      </c>
      <c r="D135" s="182">
        <v>1.1449056000000002</v>
      </c>
      <c r="E135" s="183">
        <v>1.7818666666666667</v>
      </c>
      <c r="F135" s="256">
        <v>12952.794063285228</v>
      </c>
      <c r="G135" s="257">
        <v>13205.054080337226</v>
      </c>
      <c r="H135" s="257">
        <v>13457.314097389222</v>
      </c>
      <c r="I135" s="282">
        <v>13961.834131493215</v>
      </c>
      <c r="J135" s="257">
        <v>14214.094148545211</v>
      </c>
      <c r="K135" s="257">
        <v>14965.375899718059</v>
      </c>
      <c r="L135" s="258">
        <v>16304.571818049533</v>
      </c>
      <c r="M135" s="9"/>
      <c r="N135" s="151"/>
    </row>
    <row r="136" spans="1:14">
      <c r="A136" s="19"/>
      <c r="B136" s="164" t="s">
        <v>845</v>
      </c>
      <c r="C136" s="165" t="s">
        <v>846</v>
      </c>
      <c r="D136" s="166">
        <v>1.1209536</v>
      </c>
      <c r="E136" s="167">
        <v>1.7447444444444447</v>
      </c>
      <c r="F136" s="247">
        <v>12723.628007744695</v>
      </c>
      <c r="G136" s="248">
        <v>12970.632607774776</v>
      </c>
      <c r="H136" s="248">
        <v>13217.637207804857</v>
      </c>
      <c r="I136" s="279">
        <v>13711.646407865017</v>
      </c>
      <c r="J136" s="248">
        <v>13958.651007895094</v>
      </c>
      <c r="K136" s="248">
        <v>14695.89740379135</v>
      </c>
      <c r="L136" s="249">
        <v>16012.660732502916</v>
      </c>
      <c r="M136" s="11"/>
      <c r="N136" s="151"/>
    </row>
    <row r="137" spans="1:14">
      <c r="A137" s="4"/>
      <c r="B137" s="164" t="s">
        <v>847</v>
      </c>
      <c r="C137" s="165" t="s">
        <v>848</v>
      </c>
      <c r="D137" s="166">
        <v>1.0970016000000002</v>
      </c>
      <c r="E137" s="167">
        <v>1.7076222222222222</v>
      </c>
      <c r="F137" s="247">
        <v>12424.620553658557</v>
      </c>
      <c r="G137" s="248">
        <v>12666.369736666718</v>
      </c>
      <c r="H137" s="248">
        <v>12908.118919674886</v>
      </c>
      <c r="I137" s="279">
        <v>13391.617285691209</v>
      </c>
      <c r="J137" s="248">
        <v>13633.366468699376</v>
      </c>
      <c r="K137" s="248">
        <v>14353.052988086283</v>
      </c>
      <c r="L137" s="249">
        <v>15635.461971601853</v>
      </c>
      <c r="M137" s="18"/>
      <c r="N137" s="151"/>
    </row>
    <row r="138" spans="1:14">
      <c r="A138" s="10"/>
      <c r="B138" s="164" t="s">
        <v>849</v>
      </c>
      <c r="C138" s="165" t="s">
        <v>850</v>
      </c>
      <c r="D138" s="166">
        <v>1.0730496000000003</v>
      </c>
      <c r="E138" s="167">
        <v>1.6705000000000001</v>
      </c>
      <c r="F138" s="247">
        <v>12195.454498118022</v>
      </c>
      <c r="G138" s="248">
        <v>12431.94826410427</v>
      </c>
      <c r="H138" s="248">
        <v>12668.442030090519</v>
      </c>
      <c r="I138" s="279">
        <v>13141.429562063011</v>
      </c>
      <c r="J138" s="248">
        <v>13377.923328049259</v>
      </c>
      <c r="K138" s="248">
        <v>14083.57449215958</v>
      </c>
      <c r="L138" s="249">
        <v>15343.550886055233</v>
      </c>
      <c r="M138" s="5"/>
      <c r="N138" s="151"/>
    </row>
    <row r="139" spans="1:14">
      <c r="A139" s="12"/>
      <c r="B139" s="164" t="s">
        <v>851</v>
      </c>
      <c r="C139" s="165" t="s">
        <v>852</v>
      </c>
      <c r="D139" s="166">
        <v>1.0490976000000001</v>
      </c>
      <c r="E139" s="167">
        <v>1.633377777777778</v>
      </c>
      <c r="F139" s="247">
        <v>11896.447044031886</v>
      </c>
      <c r="G139" s="248">
        <v>12127.685392996214</v>
      </c>
      <c r="H139" s="248">
        <v>12358.923741960547</v>
      </c>
      <c r="I139" s="279">
        <v>12821.400439889205</v>
      </c>
      <c r="J139" s="248">
        <v>13052.638788853536</v>
      </c>
      <c r="K139" s="248">
        <v>13740.730076454513</v>
      </c>
      <c r="L139" s="249">
        <v>14966.352125154173</v>
      </c>
      <c r="M139" s="20"/>
      <c r="N139" s="151"/>
    </row>
    <row r="140" spans="1:14" ht="15.75" thickBot="1">
      <c r="A140" s="19"/>
      <c r="B140" s="188" t="s">
        <v>853</v>
      </c>
      <c r="C140" s="173" t="s">
        <v>854</v>
      </c>
      <c r="D140" s="174">
        <v>1.0251456000000001</v>
      </c>
      <c r="E140" s="175">
        <v>1.5962555555555555</v>
      </c>
      <c r="F140" s="250">
        <v>11667.280988491346</v>
      </c>
      <c r="G140" s="251">
        <v>11893.263920433763</v>
      </c>
      <c r="H140" s="251">
        <v>12119.246852376176</v>
      </c>
      <c r="I140" s="280">
        <v>12571.212716261005</v>
      </c>
      <c r="J140" s="251">
        <v>12797.195648203418</v>
      </c>
      <c r="K140" s="251">
        <v>13471.251580527807</v>
      </c>
      <c r="L140" s="252">
        <v>14674.441039607549</v>
      </c>
      <c r="M140" s="11"/>
      <c r="N140" s="151"/>
    </row>
    <row r="141" spans="1:14">
      <c r="A141" s="19"/>
      <c r="B141" s="180" t="s">
        <v>855</v>
      </c>
      <c r="C141" s="181" t="s">
        <v>856</v>
      </c>
      <c r="D141" s="182">
        <v>1.0011936000000001</v>
      </c>
      <c r="E141" s="183">
        <v>1.5591333333333335</v>
      </c>
      <c r="F141" s="244">
        <v>10926.818504564222</v>
      </c>
      <c r="G141" s="245">
        <v>11147.546019484716</v>
      </c>
      <c r="H141" s="245">
        <v>11368.273534405216</v>
      </c>
      <c r="I141" s="278">
        <v>11589.001049325709</v>
      </c>
      <c r="J141" s="245">
        <v>11809.728564246208</v>
      </c>
      <c r="K141" s="245">
        <v>12030.456079166703</v>
      </c>
      <c r="L141" s="246">
        <v>13085.438069035179</v>
      </c>
      <c r="M141" s="11"/>
      <c r="N141" s="151"/>
    </row>
    <row r="142" spans="1:14">
      <c r="A142" s="12"/>
      <c r="B142" s="164" t="s">
        <v>857</v>
      </c>
      <c r="C142" s="165" t="s">
        <v>858</v>
      </c>
      <c r="D142" s="166">
        <v>0.97724160000000015</v>
      </c>
      <c r="E142" s="167">
        <v>1.522011111111111</v>
      </c>
      <c r="F142" s="247">
        <v>10708.163283067519</v>
      </c>
      <c r="G142" s="248">
        <v>10923.635380966101</v>
      </c>
      <c r="H142" s="248">
        <v>11139.107478864678</v>
      </c>
      <c r="I142" s="279">
        <v>11354.579576763261</v>
      </c>
      <c r="J142" s="248">
        <v>11570.051674661838</v>
      </c>
      <c r="K142" s="248">
        <v>11785.523772560422</v>
      </c>
      <c r="L142" s="249">
        <v>12819.939224885278</v>
      </c>
      <c r="M142" s="20"/>
      <c r="N142" s="151"/>
    </row>
    <row r="143" spans="1:14">
      <c r="A143" s="10"/>
      <c r="B143" s="164" t="s">
        <v>859</v>
      </c>
      <c r="C143" s="165" t="s">
        <v>860</v>
      </c>
      <c r="D143" s="166">
        <v>0.95328960000000007</v>
      </c>
      <c r="E143" s="167">
        <v>1.4848888888888889</v>
      </c>
      <c r="F143" s="247">
        <v>10419.666663025209</v>
      </c>
      <c r="G143" s="248">
        <v>10629.883343901871</v>
      </c>
      <c r="H143" s="248">
        <v>10840.100024778538</v>
      </c>
      <c r="I143" s="279">
        <v>11050.316705655199</v>
      </c>
      <c r="J143" s="248">
        <v>11260.533386531864</v>
      </c>
      <c r="K143" s="248">
        <v>11470.750067408526</v>
      </c>
      <c r="L143" s="249">
        <v>12474.543278689978</v>
      </c>
      <c r="M143" s="5"/>
      <c r="N143" s="151"/>
    </row>
    <row r="144" spans="1:14">
      <c r="A144" s="4"/>
      <c r="B144" s="164" t="s">
        <v>861</v>
      </c>
      <c r="C144" s="165" t="s">
        <v>862</v>
      </c>
      <c r="D144" s="166">
        <v>0.9293376000000001</v>
      </c>
      <c r="E144" s="167">
        <v>1.4477666666666666</v>
      </c>
      <c r="F144" s="247">
        <v>10201.01144152851</v>
      </c>
      <c r="G144" s="248">
        <v>10405.972705383258</v>
      </c>
      <c r="H144" s="248">
        <v>10610.933969238007</v>
      </c>
      <c r="I144" s="279">
        <v>10815.895233092755</v>
      </c>
      <c r="J144" s="248">
        <v>11020.856496947505</v>
      </c>
      <c r="K144" s="248">
        <v>11225.817760802249</v>
      </c>
      <c r="L144" s="249">
        <v>12209.044434540079</v>
      </c>
      <c r="M144" s="18"/>
      <c r="N144" s="151"/>
    </row>
    <row r="145" spans="1:14">
      <c r="A145" s="12"/>
      <c r="B145" s="164" t="s">
        <v>863</v>
      </c>
      <c r="C145" s="165" t="s">
        <v>864</v>
      </c>
      <c r="D145" s="166">
        <v>0.90538560000000001</v>
      </c>
      <c r="E145" s="167">
        <v>1.4106444444444444</v>
      </c>
      <c r="F145" s="247">
        <v>9912.5148214862038</v>
      </c>
      <c r="G145" s="248">
        <v>10112.220668319032</v>
      </c>
      <c r="H145" s="248">
        <v>10311.926515151868</v>
      </c>
      <c r="I145" s="279">
        <v>10511.632361984695</v>
      </c>
      <c r="J145" s="248">
        <v>10711.338208817526</v>
      </c>
      <c r="K145" s="248">
        <v>10911.044055650358</v>
      </c>
      <c r="L145" s="249">
        <v>11863.648488344776</v>
      </c>
      <c r="M145" s="20"/>
      <c r="N145" s="151"/>
    </row>
    <row r="146" spans="1:14" ht="15.75" thickBot="1">
      <c r="A146" s="10"/>
      <c r="B146" s="188" t="s">
        <v>865</v>
      </c>
      <c r="C146" s="173" t="s">
        <v>866</v>
      </c>
      <c r="D146" s="174">
        <v>0.88143360000000015</v>
      </c>
      <c r="E146" s="175">
        <v>1.3735222222222223</v>
      </c>
      <c r="F146" s="253">
        <v>9693.8595999895078</v>
      </c>
      <c r="G146" s="254">
        <v>9888.310029800421</v>
      </c>
      <c r="H146" s="254">
        <v>10082.760459611334</v>
      </c>
      <c r="I146" s="281">
        <v>10277.210889422246</v>
      </c>
      <c r="J146" s="254">
        <v>10471.661319233162</v>
      </c>
      <c r="K146" s="254">
        <v>10666.111749044076</v>
      </c>
      <c r="L146" s="255">
        <v>11598.149644194882</v>
      </c>
      <c r="M146" s="5"/>
      <c r="N146" s="151"/>
    </row>
    <row r="147" spans="1:14">
      <c r="A147" s="10"/>
      <c r="B147" s="180" t="s">
        <v>867</v>
      </c>
      <c r="C147" s="181" t="s">
        <v>868</v>
      </c>
      <c r="D147" s="182">
        <v>0.85748160000000018</v>
      </c>
      <c r="E147" s="183">
        <v>1.3364</v>
      </c>
      <c r="F147" s="256">
        <v>9405.3629799472001</v>
      </c>
      <c r="G147" s="257">
        <v>9405.3629799472001</v>
      </c>
      <c r="H147" s="257">
        <v>9405.3629799472001</v>
      </c>
      <c r="I147" s="282">
        <v>9594.557992736196</v>
      </c>
      <c r="J147" s="257">
        <v>9783.7530055251937</v>
      </c>
      <c r="K147" s="257">
        <v>9972.9480183141932</v>
      </c>
      <c r="L147" s="258">
        <v>10162.143031103189</v>
      </c>
      <c r="M147" s="5"/>
      <c r="N147" s="151"/>
    </row>
    <row r="148" spans="1:14">
      <c r="A148" s="10"/>
      <c r="B148" s="164" t="s">
        <v>869</v>
      </c>
      <c r="C148" s="165" t="s">
        <v>870</v>
      </c>
      <c r="D148" s="166">
        <v>0.83352960000000009</v>
      </c>
      <c r="E148" s="167">
        <v>1.2992777777777778</v>
      </c>
      <c r="F148" s="247">
        <v>9186.7077584505005</v>
      </c>
      <c r="G148" s="248">
        <v>9186.7077584505005</v>
      </c>
      <c r="H148" s="248">
        <v>9186.7077584505005</v>
      </c>
      <c r="I148" s="279">
        <v>9370.647354217579</v>
      </c>
      <c r="J148" s="248">
        <v>9554.5869499846594</v>
      </c>
      <c r="K148" s="248">
        <v>9738.5265457517435</v>
      </c>
      <c r="L148" s="249">
        <v>9922.4661415188184</v>
      </c>
      <c r="M148" s="5"/>
      <c r="N148" s="151"/>
    </row>
    <row r="149" spans="1:14">
      <c r="A149" s="4"/>
      <c r="B149" s="164" t="s">
        <v>871</v>
      </c>
      <c r="C149" s="165" t="s">
        <v>872</v>
      </c>
      <c r="D149" s="166">
        <v>0.80957760000000012</v>
      </c>
      <c r="E149" s="167">
        <v>1.2621555555555555</v>
      </c>
      <c r="F149" s="247">
        <v>8898.2111384081927</v>
      </c>
      <c r="G149" s="248">
        <v>8898.2111384081927</v>
      </c>
      <c r="H149" s="248">
        <v>8898.2111384081927</v>
      </c>
      <c r="I149" s="279">
        <v>9076.8953171533558</v>
      </c>
      <c r="J149" s="248">
        <v>9255.5794958985207</v>
      </c>
      <c r="K149" s="248">
        <v>9434.2636746436838</v>
      </c>
      <c r="L149" s="249">
        <v>9612.9478533888469</v>
      </c>
      <c r="M149" s="18"/>
      <c r="N149" s="151"/>
    </row>
    <row r="150" spans="1:14">
      <c r="A150" s="12"/>
      <c r="B150" s="164" t="s">
        <v>873</v>
      </c>
      <c r="C150" s="165" t="s">
        <v>874</v>
      </c>
      <c r="D150" s="166">
        <v>0.78562560000000004</v>
      </c>
      <c r="E150" s="167">
        <v>1.2250333333333332</v>
      </c>
      <c r="F150" s="247">
        <v>8679.5559169114931</v>
      </c>
      <c r="G150" s="248">
        <v>8679.5559169114931</v>
      </c>
      <c r="H150" s="248">
        <v>8679.5559169114931</v>
      </c>
      <c r="I150" s="279">
        <v>8852.9846786347407</v>
      </c>
      <c r="J150" s="248">
        <v>9026.4134403579883</v>
      </c>
      <c r="K150" s="248">
        <v>9199.8422020812359</v>
      </c>
      <c r="L150" s="249">
        <v>9373.2709638044853</v>
      </c>
      <c r="M150" s="20"/>
      <c r="N150" s="151"/>
    </row>
    <row r="151" spans="1:14">
      <c r="A151" s="12"/>
      <c r="B151" s="164" t="s">
        <v>875</v>
      </c>
      <c r="C151" s="165" t="s">
        <v>876</v>
      </c>
      <c r="D151" s="166">
        <v>0.76167360000000017</v>
      </c>
      <c r="E151" s="167">
        <v>1.1879111111111111</v>
      </c>
      <c r="F151" s="247">
        <v>8391.0592968691872</v>
      </c>
      <c r="G151" s="248">
        <v>8391.0592968691872</v>
      </c>
      <c r="H151" s="248">
        <v>8391.0592968691872</v>
      </c>
      <c r="I151" s="279">
        <v>8559.2326415705174</v>
      </c>
      <c r="J151" s="248">
        <v>8727.4059862718477</v>
      </c>
      <c r="K151" s="248">
        <v>8895.5793309731835</v>
      </c>
      <c r="L151" s="249">
        <v>9063.7526756745119</v>
      </c>
      <c r="M151" s="20"/>
      <c r="N151" s="151"/>
    </row>
    <row r="152" spans="1:14" ht="15.75" thickBot="1">
      <c r="A152" s="10"/>
      <c r="B152" s="188" t="s">
        <v>877</v>
      </c>
      <c r="C152" s="173" t="s">
        <v>878</v>
      </c>
      <c r="D152" s="174">
        <v>0.7377216000000002</v>
      </c>
      <c r="E152" s="175">
        <v>1.1507888888888889</v>
      </c>
      <c r="F152" s="250">
        <v>8172.4040753724876</v>
      </c>
      <c r="G152" s="251">
        <v>8172.4040753724876</v>
      </c>
      <c r="H152" s="251">
        <v>8172.4040753724876</v>
      </c>
      <c r="I152" s="280">
        <v>8335.322003051906</v>
      </c>
      <c r="J152" s="251">
        <v>8498.2399307313171</v>
      </c>
      <c r="K152" s="251">
        <v>8661.1578584107319</v>
      </c>
      <c r="L152" s="252">
        <v>8824.0757860901467</v>
      </c>
      <c r="M152" s="5"/>
      <c r="N152" s="151"/>
    </row>
    <row r="153" spans="1:14">
      <c r="A153" s="4"/>
      <c r="B153" s="180" t="s">
        <v>879</v>
      </c>
      <c r="C153" s="181" t="s">
        <v>880</v>
      </c>
      <c r="D153" s="182">
        <v>0.71376960000000012</v>
      </c>
      <c r="E153" s="183">
        <v>1.1136666666666666</v>
      </c>
      <c r="F153" s="244">
        <v>7953.748853875788</v>
      </c>
      <c r="G153" s="245">
        <v>7953.748853875788</v>
      </c>
      <c r="H153" s="245">
        <v>7953.748853875788</v>
      </c>
      <c r="I153" s="278">
        <v>7953.748853875788</v>
      </c>
      <c r="J153" s="245">
        <v>7953.748853875788</v>
      </c>
      <c r="K153" s="245">
        <v>8111.4113645332882</v>
      </c>
      <c r="L153" s="246">
        <v>8269.0738751907829</v>
      </c>
      <c r="M153" s="18"/>
      <c r="N153" s="151"/>
    </row>
    <row r="154" spans="1:14">
      <c r="A154" s="4"/>
      <c r="B154" s="164" t="s">
        <v>881</v>
      </c>
      <c r="C154" s="165" t="s">
        <v>882</v>
      </c>
      <c r="D154" s="166">
        <v>0.68981760000000014</v>
      </c>
      <c r="E154" s="167">
        <v>1.0765444444444445</v>
      </c>
      <c r="F154" s="247">
        <v>7735.0936323790902</v>
      </c>
      <c r="G154" s="248">
        <v>7735.0936323790902</v>
      </c>
      <c r="H154" s="248">
        <v>7735.0936323790902</v>
      </c>
      <c r="I154" s="279">
        <v>7735.0936323790902</v>
      </c>
      <c r="J154" s="248">
        <v>7735.0936323790902</v>
      </c>
      <c r="K154" s="248">
        <v>7887.5007260146704</v>
      </c>
      <c r="L154" s="249">
        <v>8039.9078196502523</v>
      </c>
      <c r="M154" s="18"/>
      <c r="N154" s="151"/>
    </row>
    <row r="155" spans="1:14">
      <c r="A155" s="19"/>
      <c r="B155" s="164" t="s">
        <v>883</v>
      </c>
      <c r="C155" s="165" t="s">
        <v>884</v>
      </c>
      <c r="D155" s="166">
        <v>0.66586560000000006</v>
      </c>
      <c r="E155" s="167">
        <v>1.0394222222222222</v>
      </c>
      <c r="F155" s="247">
        <v>7446.5970123367824</v>
      </c>
      <c r="G155" s="248">
        <v>7446.5970123367824</v>
      </c>
      <c r="H155" s="248">
        <v>7446.5970123367824</v>
      </c>
      <c r="I155" s="279">
        <v>7446.5970123367824</v>
      </c>
      <c r="J155" s="248">
        <v>7446.5970123367824</v>
      </c>
      <c r="K155" s="248">
        <v>7593.7486889504444</v>
      </c>
      <c r="L155" s="249">
        <v>7740.9003655641118</v>
      </c>
      <c r="M155" s="11"/>
      <c r="N155" s="151"/>
    </row>
    <row r="156" spans="1:14">
      <c r="A156" s="12"/>
      <c r="B156" s="164" t="s">
        <v>885</v>
      </c>
      <c r="C156" s="165" t="s">
        <v>886</v>
      </c>
      <c r="D156" s="166">
        <v>0.64191360000000008</v>
      </c>
      <c r="E156" s="167">
        <v>1.0023000000000002</v>
      </c>
      <c r="F156" s="247">
        <v>7227.941790840081</v>
      </c>
      <c r="G156" s="248">
        <v>7227.941790840081</v>
      </c>
      <c r="H156" s="248">
        <v>7227.941790840081</v>
      </c>
      <c r="I156" s="279">
        <v>7227.941790840081</v>
      </c>
      <c r="J156" s="248">
        <v>7227.941790840081</v>
      </c>
      <c r="K156" s="248">
        <v>7369.8380504318311</v>
      </c>
      <c r="L156" s="249">
        <v>7511.7343100235785</v>
      </c>
      <c r="M156" s="20"/>
      <c r="N156" s="151"/>
    </row>
    <row r="157" spans="1:14">
      <c r="A157" s="19"/>
      <c r="B157" s="164" t="s">
        <v>887</v>
      </c>
      <c r="C157" s="165" t="s">
        <v>888</v>
      </c>
      <c r="D157" s="166">
        <v>0.61796160000000011</v>
      </c>
      <c r="E157" s="167">
        <v>0.9651777777777778</v>
      </c>
      <c r="F157" s="247">
        <v>6939.445170797776</v>
      </c>
      <c r="G157" s="248">
        <v>6939.445170797776</v>
      </c>
      <c r="H157" s="248">
        <v>6939.445170797776</v>
      </c>
      <c r="I157" s="279">
        <v>6939.445170797776</v>
      </c>
      <c r="J157" s="248">
        <v>6939.445170797776</v>
      </c>
      <c r="K157" s="248">
        <v>7076.0860133676069</v>
      </c>
      <c r="L157" s="249">
        <v>7212.7268559374397</v>
      </c>
      <c r="M157" s="11"/>
      <c r="N157" s="151"/>
    </row>
    <row r="158" spans="1:14" ht="15.75" thickBot="1">
      <c r="A158" s="19"/>
      <c r="B158" s="188" t="s">
        <v>889</v>
      </c>
      <c r="C158" s="173" t="s">
        <v>890</v>
      </c>
      <c r="D158" s="174">
        <v>0.59400960000000003</v>
      </c>
      <c r="E158" s="175">
        <v>0.92805555555555563</v>
      </c>
      <c r="F158" s="253">
        <v>6720.7899493010773</v>
      </c>
      <c r="G158" s="254">
        <v>6720.7899493010773</v>
      </c>
      <c r="H158" s="254">
        <v>6720.7899493010773</v>
      </c>
      <c r="I158" s="281">
        <v>6720.7899493010773</v>
      </c>
      <c r="J158" s="254">
        <v>6720.7899493010773</v>
      </c>
      <c r="K158" s="254">
        <v>6852.1753748489919</v>
      </c>
      <c r="L158" s="255">
        <v>6983.5608003969064</v>
      </c>
      <c r="M158" s="11"/>
      <c r="N158" s="151"/>
    </row>
    <row r="159" spans="1:14">
      <c r="A159" s="12"/>
      <c r="B159" s="180" t="s">
        <v>891</v>
      </c>
      <c r="C159" s="181" t="s">
        <v>892</v>
      </c>
      <c r="D159" s="182">
        <v>0.57005760000000005</v>
      </c>
      <c r="E159" s="183">
        <v>0.89093333333333335</v>
      </c>
      <c r="F159" s="244">
        <v>6501.2384413472273</v>
      </c>
      <c r="G159" s="245">
        <v>6501.2384413472273</v>
      </c>
      <c r="H159" s="245">
        <v>6501.2384413472273</v>
      </c>
      <c r="I159" s="278">
        <v>6501.2384413472273</v>
      </c>
      <c r="J159" s="245">
        <v>6501.2384413472273</v>
      </c>
      <c r="K159" s="245">
        <v>6501.2384413472273</v>
      </c>
      <c r="L159" s="246">
        <v>6501.2384413472273</v>
      </c>
      <c r="M159" s="18"/>
      <c r="N159" s="151"/>
    </row>
    <row r="160" spans="1:14">
      <c r="A160" s="19"/>
      <c r="B160" s="164" t="s">
        <v>893</v>
      </c>
      <c r="C160" s="165" t="s">
        <v>894</v>
      </c>
      <c r="D160" s="166">
        <v>0.54610559999999997</v>
      </c>
      <c r="E160" s="167">
        <v>0.85381111111111108</v>
      </c>
      <c r="F160" s="247">
        <v>6282.5832198505295</v>
      </c>
      <c r="G160" s="248">
        <v>6282.5832198505295</v>
      </c>
      <c r="H160" s="248">
        <v>6282.5832198505295</v>
      </c>
      <c r="I160" s="279">
        <v>6282.5832198505295</v>
      </c>
      <c r="J160" s="248">
        <v>6282.5832198505295</v>
      </c>
      <c r="K160" s="248">
        <v>6282.5832198505295</v>
      </c>
      <c r="L160" s="249">
        <v>6282.5832198505295</v>
      </c>
      <c r="M160" s="18"/>
      <c r="N160" s="151"/>
    </row>
    <row r="161" spans="1:14" ht="15.75" thickBot="1">
      <c r="A161" s="53"/>
      <c r="B161" s="164" t="s">
        <v>895</v>
      </c>
      <c r="C161" s="165" t="s">
        <v>896</v>
      </c>
      <c r="D161" s="166">
        <v>0.52215360000000011</v>
      </c>
      <c r="E161" s="167">
        <v>0.81668888888888902</v>
      </c>
      <c r="F161" s="247">
        <v>5994.0865998082236</v>
      </c>
      <c r="G161" s="248">
        <v>5994.0865998082236</v>
      </c>
      <c r="H161" s="248">
        <v>5994.0865998082236</v>
      </c>
      <c r="I161" s="279">
        <v>5994.0865998082236</v>
      </c>
      <c r="J161" s="248">
        <v>5994.0865998082236</v>
      </c>
      <c r="K161" s="248">
        <v>5994.0865998082236</v>
      </c>
      <c r="L161" s="249">
        <v>5994.0865998082236</v>
      </c>
      <c r="M161" s="11"/>
      <c r="N161" s="151"/>
    </row>
    <row r="162" spans="1:14">
      <c r="A162" s="38"/>
      <c r="B162" s="164" t="s">
        <v>897</v>
      </c>
      <c r="C162" s="165" t="s">
        <v>898</v>
      </c>
      <c r="D162" s="166">
        <v>0.49820160000000008</v>
      </c>
      <c r="E162" s="167">
        <v>0.77956666666666674</v>
      </c>
      <c r="F162" s="247">
        <v>5775.4313783115249</v>
      </c>
      <c r="G162" s="248">
        <v>5775.4313783115249</v>
      </c>
      <c r="H162" s="248">
        <v>5775.4313783115249</v>
      </c>
      <c r="I162" s="279">
        <v>5775.4313783115249</v>
      </c>
      <c r="J162" s="248">
        <v>5775.4313783115249</v>
      </c>
      <c r="K162" s="248">
        <v>5775.4313783115249</v>
      </c>
      <c r="L162" s="249">
        <v>5775.4313783115249</v>
      </c>
      <c r="M162" s="20"/>
      <c r="N162" s="151"/>
    </row>
    <row r="163" spans="1:14">
      <c r="A163" s="41"/>
      <c r="B163" s="164" t="s">
        <v>899</v>
      </c>
      <c r="C163" s="165" t="s">
        <v>900</v>
      </c>
      <c r="D163" s="166">
        <v>0.47424960000000005</v>
      </c>
      <c r="E163" s="167">
        <v>0.74244444444444446</v>
      </c>
      <c r="F163" s="247">
        <v>5486.9347582692153</v>
      </c>
      <c r="G163" s="248">
        <v>5486.9347582692153</v>
      </c>
      <c r="H163" s="248">
        <v>5486.9347582692153</v>
      </c>
      <c r="I163" s="279">
        <v>5486.9347582692153</v>
      </c>
      <c r="J163" s="248">
        <v>5486.9347582692153</v>
      </c>
      <c r="K163" s="248">
        <v>5486.9347582692153</v>
      </c>
      <c r="L163" s="249">
        <v>5486.9347582692153</v>
      </c>
      <c r="M163" s="20"/>
      <c r="N163" s="151"/>
    </row>
    <row r="164" spans="1:14" ht="15.75" thickBot="1">
      <c r="A164" s="6"/>
      <c r="B164" s="188" t="s">
        <v>901</v>
      </c>
      <c r="C164" s="173" t="s">
        <v>902</v>
      </c>
      <c r="D164" s="174">
        <v>0.45029760000000002</v>
      </c>
      <c r="E164" s="175">
        <v>0.70532222222222218</v>
      </c>
      <c r="F164" s="253">
        <v>5268.2795367725166</v>
      </c>
      <c r="G164" s="254">
        <v>5268.2795367725166</v>
      </c>
      <c r="H164" s="254">
        <v>5268.2795367725166</v>
      </c>
      <c r="I164" s="281">
        <v>5268.2795367725166</v>
      </c>
      <c r="J164" s="254">
        <v>5268.2795367725166</v>
      </c>
      <c r="K164" s="254">
        <v>5268.2795367725166</v>
      </c>
      <c r="L164" s="255">
        <v>5268.2795367725166</v>
      </c>
      <c r="M164" s="5"/>
      <c r="N164" s="151"/>
    </row>
    <row r="165" spans="1:14">
      <c r="A165" s="8"/>
      <c r="B165" s="156" t="s">
        <v>903</v>
      </c>
      <c r="C165" s="157" t="s">
        <v>904</v>
      </c>
      <c r="D165" s="158">
        <v>0.42634559999999999</v>
      </c>
      <c r="E165" s="159">
        <v>0.66820000000000002</v>
      </c>
      <c r="F165" s="256">
        <v>4979.7829167302089</v>
      </c>
      <c r="G165" s="257">
        <v>4979.7829167302089</v>
      </c>
      <c r="H165" s="257">
        <v>4979.7829167302089</v>
      </c>
      <c r="I165" s="282">
        <v>4979.7829167302089</v>
      </c>
      <c r="J165" s="257">
        <v>4979.7829167302089</v>
      </c>
      <c r="K165" s="257">
        <v>4979.7829167302089</v>
      </c>
      <c r="L165" s="258">
        <v>4979.7829167302089</v>
      </c>
      <c r="M165" s="22"/>
      <c r="N165" s="151"/>
    </row>
    <row r="166" spans="1:14">
      <c r="A166" s="10"/>
      <c r="B166" s="164" t="s">
        <v>905</v>
      </c>
      <c r="C166" s="165" t="s">
        <v>906</v>
      </c>
      <c r="D166" s="166">
        <v>0.40239360000000007</v>
      </c>
      <c r="E166" s="167">
        <v>0.63107777777777774</v>
      </c>
      <c r="F166" s="247">
        <v>4761.1276952335111</v>
      </c>
      <c r="G166" s="248">
        <v>4761.1276952335111</v>
      </c>
      <c r="H166" s="248">
        <v>4761.1276952335111</v>
      </c>
      <c r="I166" s="279">
        <v>4761.1276952335111</v>
      </c>
      <c r="J166" s="248">
        <v>4761.1276952335111</v>
      </c>
      <c r="K166" s="248">
        <v>4761.1276952335111</v>
      </c>
      <c r="L166" s="249">
        <v>4761.1276952335111</v>
      </c>
      <c r="M166" s="23"/>
      <c r="N166" s="151"/>
    </row>
    <row r="167" spans="1:14" ht="15.75" thickBot="1">
      <c r="A167" s="12"/>
      <c r="B167" s="172" t="s">
        <v>907</v>
      </c>
      <c r="C167" s="173" t="s">
        <v>908</v>
      </c>
      <c r="D167" s="174">
        <v>0.37844160000000004</v>
      </c>
      <c r="E167" s="175">
        <v>0.59395555555555557</v>
      </c>
      <c r="F167" s="253">
        <v>4472.6310751912042</v>
      </c>
      <c r="G167" s="254">
        <v>4472.6310751912042</v>
      </c>
      <c r="H167" s="254">
        <v>4472.6310751912042</v>
      </c>
      <c r="I167" s="281">
        <v>4472.6310751912042</v>
      </c>
      <c r="J167" s="254">
        <v>4472.6310751912042</v>
      </c>
      <c r="K167" s="254">
        <v>4472.6310751912042</v>
      </c>
      <c r="L167" s="255">
        <v>4472.6310751912042</v>
      </c>
      <c r="M167" s="22"/>
      <c r="N167" s="151"/>
    </row>
    <row r="168" spans="1:14" ht="3" customHeight="1" thickBot="1">
      <c r="A168" s="25"/>
      <c r="B168" s="26"/>
      <c r="C168" s="27"/>
      <c r="D168" s="28"/>
      <c r="E168" s="29"/>
      <c r="F168" s="30"/>
      <c r="G168" s="31"/>
      <c r="H168" s="32"/>
      <c r="I168" s="33"/>
      <c r="J168" s="34"/>
      <c r="K168" s="32"/>
      <c r="L168" s="35"/>
      <c r="M168" s="36"/>
    </row>
  </sheetData>
  <sheetProtection password="DEF0" sheet="1" objects="1" scenarios="1"/>
  <mergeCells count="15">
    <mergeCell ref="B16:L16"/>
    <mergeCell ref="B92:L92"/>
    <mergeCell ref="B2:D2"/>
    <mergeCell ref="H2:L3"/>
    <mergeCell ref="B3:D3"/>
    <mergeCell ref="H4:L4"/>
    <mergeCell ref="H5:L5"/>
    <mergeCell ref="B9:L9"/>
    <mergeCell ref="B10:L10"/>
    <mergeCell ref="B12:B15"/>
    <mergeCell ref="C12:C15"/>
    <mergeCell ref="F6:L6"/>
    <mergeCell ref="D12:D15"/>
    <mergeCell ref="E12:E15"/>
    <mergeCell ref="F12:L14"/>
  </mergeCells>
  <hyperlinks>
    <hyperlink ref="H4" r:id="rId1"/>
  </hyperlinks>
  <pageMargins left="0.15748031496062992" right="0.15748031496062992" top="0.74803149606299213" bottom="0.74803149606299213" header="0.31496062992125984" footer="0.31496062992125984"/>
  <pageSetup paperSize="9" scale="89" fitToHeight="3" orientation="portrait" horizontalDpi="180" verticalDpi="18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15"/>
  <sheetViews>
    <sheetView workbookViewId="0">
      <selection activeCell="Q32" sqref="Q32"/>
    </sheetView>
  </sheetViews>
  <sheetFormatPr defaultRowHeight="15"/>
  <cols>
    <col min="1" max="1" width="0.85546875" customWidth="1"/>
    <col min="2" max="2" width="11.42578125" customWidth="1"/>
    <col min="3" max="3" width="12.7109375" style="55" bestFit="1" customWidth="1"/>
    <col min="4" max="4" width="7.85546875" bestFit="1" customWidth="1"/>
    <col min="5" max="5" width="7.42578125" customWidth="1"/>
    <col min="6" max="6" width="9.140625" customWidth="1"/>
    <col min="7" max="7" width="9" customWidth="1"/>
    <col min="8" max="8" width="8.85546875" customWidth="1"/>
    <col min="9" max="9" width="9.28515625" customWidth="1"/>
    <col min="10" max="10" width="9.7109375" customWidth="1"/>
    <col min="11" max="11" width="10.140625" customWidth="1"/>
    <col min="12" max="12" width="9.7109375" customWidth="1"/>
    <col min="13" max="13" width="0.7109375" customWidth="1"/>
    <col min="14" max="14" width="9.140625" customWidth="1"/>
    <col min="15" max="15" width="9.140625" style="154"/>
  </cols>
  <sheetData>
    <row r="1" spans="1:14" ht="3.75" customHeight="1" thickBot="1">
      <c r="A1" s="1"/>
      <c r="B1" s="50"/>
      <c r="C1" s="72"/>
      <c r="D1" s="49"/>
      <c r="E1" s="2"/>
      <c r="F1" s="48"/>
      <c r="G1" s="3"/>
      <c r="H1" s="49"/>
      <c r="I1" s="50"/>
      <c r="J1" s="51"/>
      <c r="K1" s="49"/>
      <c r="L1" s="52"/>
      <c r="M1" s="73"/>
    </row>
    <row r="2" spans="1:14" ht="10.5" customHeight="1">
      <c r="A2" s="10"/>
      <c r="B2" s="796" t="s">
        <v>1332</v>
      </c>
      <c r="C2" s="797"/>
      <c r="D2" s="797"/>
      <c r="E2" s="86"/>
      <c r="F2" s="86"/>
      <c r="G2" s="86"/>
      <c r="H2" s="798" t="s">
        <v>1718</v>
      </c>
      <c r="I2" s="799"/>
      <c r="J2" s="799"/>
      <c r="K2" s="799"/>
      <c r="L2" s="800"/>
      <c r="M2" s="74"/>
    </row>
    <row r="3" spans="1:14" ht="17.25" customHeight="1">
      <c r="A3" s="12"/>
      <c r="B3" s="803" t="s">
        <v>1334</v>
      </c>
      <c r="C3" s="804"/>
      <c r="D3" s="804"/>
      <c r="E3" s="88"/>
      <c r="F3" s="88"/>
      <c r="G3" s="88"/>
      <c r="H3" s="801"/>
      <c r="I3" s="801"/>
      <c r="J3" s="801"/>
      <c r="K3" s="801"/>
      <c r="L3" s="802"/>
      <c r="M3" s="75"/>
    </row>
    <row r="4" spans="1:14" ht="10.5" customHeight="1">
      <c r="A4" s="12"/>
      <c r="B4" s="87"/>
      <c r="C4" s="88"/>
      <c r="D4" s="88"/>
      <c r="E4" s="88"/>
      <c r="F4" s="88"/>
      <c r="G4" s="88"/>
      <c r="H4" s="805" t="s">
        <v>1333</v>
      </c>
      <c r="I4" s="805"/>
      <c r="J4" s="805"/>
      <c r="K4" s="805"/>
      <c r="L4" s="806"/>
      <c r="M4" s="75"/>
    </row>
    <row r="5" spans="1:14" ht="12.75" customHeight="1">
      <c r="A5" s="19"/>
      <c r="B5" s="89"/>
      <c r="C5" s="90"/>
      <c r="D5" s="90"/>
      <c r="E5" s="90"/>
      <c r="F5" s="76"/>
      <c r="G5" s="77"/>
      <c r="H5" s="805"/>
      <c r="I5" s="805"/>
      <c r="J5" s="805"/>
      <c r="K5" s="805"/>
      <c r="L5" s="806"/>
      <c r="M5" s="78"/>
    </row>
    <row r="6" spans="1:14" ht="12.75" customHeight="1">
      <c r="A6" s="4"/>
      <c r="B6" s="89"/>
      <c r="C6" s="90"/>
      <c r="D6" s="90"/>
      <c r="E6" s="90"/>
      <c r="F6" s="805"/>
      <c r="G6" s="835"/>
      <c r="H6" s="835"/>
      <c r="I6" s="835"/>
      <c r="J6" s="835"/>
      <c r="K6" s="835"/>
      <c r="L6" s="817"/>
      <c r="M6" s="79"/>
    </row>
    <row r="7" spans="1:14" ht="15.75" customHeight="1">
      <c r="A7" s="19"/>
      <c r="B7" s="89"/>
      <c r="C7" s="90"/>
      <c r="D7" s="90"/>
      <c r="E7" s="90"/>
      <c r="F7" s="76"/>
      <c r="G7" s="77"/>
      <c r="H7" s="82"/>
      <c r="I7" s="82"/>
      <c r="J7" s="82"/>
      <c r="K7" s="82"/>
      <c r="L7" s="83"/>
      <c r="M7" s="78"/>
    </row>
    <row r="8" spans="1:14" ht="19.5" customHeight="1" thickBot="1">
      <c r="A8" s="12"/>
      <c r="B8" s="91"/>
      <c r="C8" s="92"/>
      <c r="D8" s="92"/>
      <c r="E8" s="92"/>
      <c r="F8" s="80"/>
      <c r="G8" s="81"/>
      <c r="H8" s="84"/>
      <c r="I8" s="84"/>
      <c r="J8" s="84"/>
      <c r="K8" s="84"/>
      <c r="L8" s="85"/>
      <c r="M8" s="75"/>
    </row>
    <row r="9" spans="1:14" ht="16.5" thickBot="1">
      <c r="A9" s="4"/>
      <c r="B9" s="807" t="s">
        <v>1338</v>
      </c>
      <c r="C9" s="808"/>
      <c r="D9" s="808"/>
      <c r="E9" s="808"/>
      <c r="F9" s="808"/>
      <c r="G9" s="808"/>
      <c r="H9" s="808"/>
      <c r="I9" s="808"/>
      <c r="J9" s="808"/>
      <c r="K9" s="808"/>
      <c r="L9" s="809"/>
      <c r="M9" s="5"/>
    </row>
    <row r="10" spans="1:14" ht="27" customHeight="1" thickBot="1">
      <c r="A10" s="4"/>
      <c r="B10" s="810" t="s">
        <v>1339</v>
      </c>
      <c r="C10" s="811"/>
      <c r="D10" s="811"/>
      <c r="E10" s="811"/>
      <c r="F10" s="811"/>
      <c r="G10" s="811"/>
      <c r="H10" s="811"/>
      <c r="I10" s="811"/>
      <c r="J10" s="811"/>
      <c r="K10" s="811"/>
      <c r="L10" s="812"/>
      <c r="M10" s="5"/>
    </row>
    <row r="11" spans="1:14" ht="15" customHeight="1">
      <c r="A11" s="6"/>
      <c r="B11" s="813" t="s">
        <v>0</v>
      </c>
      <c r="C11" s="813" t="s">
        <v>1</v>
      </c>
      <c r="D11" s="813" t="s">
        <v>2</v>
      </c>
      <c r="E11" s="818" t="s">
        <v>3</v>
      </c>
      <c r="F11" s="821" t="s">
        <v>4</v>
      </c>
      <c r="G11" s="822"/>
      <c r="H11" s="822"/>
      <c r="I11" s="822"/>
      <c r="J11" s="822"/>
      <c r="K11" s="822"/>
      <c r="L11" s="823"/>
      <c r="M11" s="7"/>
    </row>
    <row r="12" spans="1:14">
      <c r="A12" s="8"/>
      <c r="B12" s="814"/>
      <c r="C12" s="814"/>
      <c r="D12" s="814"/>
      <c r="E12" s="819"/>
      <c r="F12" s="824"/>
      <c r="G12" s="825"/>
      <c r="H12" s="825"/>
      <c r="I12" s="825"/>
      <c r="J12" s="825"/>
      <c r="K12" s="825"/>
      <c r="L12" s="826"/>
      <c r="M12" s="9"/>
    </row>
    <row r="13" spans="1:14" ht="19.5" customHeight="1" thickBot="1">
      <c r="A13" s="10"/>
      <c r="B13" s="814"/>
      <c r="C13" s="814"/>
      <c r="D13" s="814"/>
      <c r="E13" s="819"/>
      <c r="F13" s="827"/>
      <c r="G13" s="828"/>
      <c r="H13" s="828"/>
      <c r="I13" s="828"/>
      <c r="J13" s="828"/>
      <c r="K13" s="828"/>
      <c r="L13" s="829"/>
      <c r="M13" s="11"/>
    </row>
    <row r="14" spans="1:14" ht="21.75" customHeight="1" thickBot="1">
      <c r="A14" s="12"/>
      <c r="B14" s="815"/>
      <c r="C14" s="815"/>
      <c r="D14" s="815"/>
      <c r="E14" s="820"/>
      <c r="F14" s="13" t="s">
        <v>5</v>
      </c>
      <c r="G14" s="14" t="s">
        <v>6</v>
      </c>
      <c r="H14" s="15" t="s">
        <v>7</v>
      </c>
      <c r="I14" s="16" t="s">
        <v>8</v>
      </c>
      <c r="J14" s="13" t="s">
        <v>9</v>
      </c>
      <c r="K14" s="14" t="s">
        <v>10</v>
      </c>
      <c r="L14" s="17" t="s">
        <v>11</v>
      </c>
      <c r="M14" s="18"/>
    </row>
    <row r="15" spans="1:14" ht="17.25" customHeight="1" thickBot="1">
      <c r="A15" s="4"/>
      <c r="B15" s="832" t="s">
        <v>12</v>
      </c>
      <c r="C15" s="833"/>
      <c r="D15" s="833"/>
      <c r="E15" s="833"/>
      <c r="F15" s="833"/>
      <c r="G15" s="833"/>
      <c r="H15" s="833"/>
      <c r="I15" s="833"/>
      <c r="J15" s="833"/>
      <c r="K15" s="833"/>
      <c r="L15" s="834"/>
      <c r="M15" s="5"/>
    </row>
    <row r="16" spans="1:14">
      <c r="A16" s="19"/>
      <c r="B16" s="283" t="s">
        <v>13</v>
      </c>
      <c r="C16" s="284" t="s">
        <v>14</v>
      </c>
      <c r="D16" s="182">
        <v>2.496</v>
      </c>
      <c r="E16" s="183">
        <v>3.7330000000000001</v>
      </c>
      <c r="F16" s="285">
        <v>32822.917025758252</v>
      </c>
      <c r="G16" s="286"/>
      <c r="H16" s="287"/>
      <c r="I16" s="456"/>
      <c r="J16" s="287"/>
      <c r="K16" s="288"/>
      <c r="L16" s="289"/>
      <c r="M16" s="20"/>
      <c r="N16" s="155"/>
    </row>
    <row r="17" spans="1:14">
      <c r="A17" s="19"/>
      <c r="B17" s="290" t="s">
        <v>15</v>
      </c>
      <c r="C17" s="291" t="s">
        <v>16</v>
      </c>
      <c r="D17" s="166">
        <v>2.4740000000000002</v>
      </c>
      <c r="E17" s="167">
        <v>3.7</v>
      </c>
      <c r="F17" s="292">
        <v>32564.053355779131</v>
      </c>
      <c r="G17" s="293"/>
      <c r="H17" s="294"/>
      <c r="I17" s="457"/>
      <c r="J17" s="294"/>
      <c r="K17" s="295"/>
      <c r="L17" s="296"/>
      <c r="M17" s="20"/>
      <c r="N17" s="155"/>
    </row>
    <row r="18" spans="1:14">
      <c r="A18" s="19"/>
      <c r="B18" s="290" t="s">
        <v>17</v>
      </c>
      <c r="C18" s="291" t="s">
        <v>18</v>
      </c>
      <c r="D18" s="166">
        <v>2.452</v>
      </c>
      <c r="E18" s="167">
        <v>3.6669999999999998</v>
      </c>
      <c r="F18" s="292">
        <v>32220.544987770307</v>
      </c>
      <c r="G18" s="293"/>
      <c r="H18" s="294"/>
      <c r="I18" s="457"/>
      <c r="J18" s="294"/>
      <c r="K18" s="295"/>
      <c r="L18" s="296"/>
      <c r="M18" s="20"/>
      <c r="N18" s="155"/>
    </row>
    <row r="19" spans="1:14">
      <c r="A19" s="19"/>
      <c r="B19" s="290" t="s">
        <v>19</v>
      </c>
      <c r="C19" s="291" t="s">
        <v>20</v>
      </c>
      <c r="D19" s="166">
        <v>2.4300000000000002</v>
      </c>
      <c r="E19" s="167">
        <v>3.6339999999999999</v>
      </c>
      <c r="F19" s="292">
        <v>31961.681317791175</v>
      </c>
      <c r="G19" s="293"/>
      <c r="H19" s="294"/>
      <c r="I19" s="457"/>
      <c r="J19" s="294"/>
      <c r="K19" s="295"/>
      <c r="L19" s="296"/>
      <c r="M19" s="20"/>
      <c r="N19" s="155"/>
    </row>
    <row r="20" spans="1:14">
      <c r="A20" s="19"/>
      <c r="B20" s="290" t="s">
        <v>21</v>
      </c>
      <c r="C20" s="291" t="s">
        <v>22</v>
      </c>
      <c r="D20" s="166">
        <v>2.4079999999999999</v>
      </c>
      <c r="E20" s="167">
        <v>3.601</v>
      </c>
      <c r="F20" s="292">
        <v>31702.817647812055</v>
      </c>
      <c r="G20" s="293"/>
      <c r="H20" s="294"/>
      <c r="I20" s="457"/>
      <c r="J20" s="294"/>
      <c r="K20" s="295"/>
      <c r="L20" s="296"/>
      <c r="M20" s="20"/>
      <c r="N20" s="155"/>
    </row>
    <row r="21" spans="1:14" ht="15.75" thickBot="1">
      <c r="A21" s="19"/>
      <c r="B21" s="297" t="s">
        <v>23</v>
      </c>
      <c r="C21" s="298" t="s">
        <v>24</v>
      </c>
      <c r="D21" s="174">
        <v>2.3860000000000001</v>
      </c>
      <c r="E21" s="175">
        <v>3.5680000000000001</v>
      </c>
      <c r="F21" s="299">
        <v>31443.953977832938</v>
      </c>
      <c r="G21" s="300"/>
      <c r="H21" s="301"/>
      <c r="I21" s="458"/>
      <c r="J21" s="301"/>
      <c r="K21" s="302"/>
      <c r="L21" s="303"/>
      <c r="M21" s="20"/>
      <c r="N21" s="155"/>
    </row>
    <row r="22" spans="1:14">
      <c r="A22" s="19"/>
      <c r="B22" s="283" t="s">
        <v>25</v>
      </c>
      <c r="C22" s="284" t="s">
        <v>26</v>
      </c>
      <c r="D22" s="182">
        <v>2.3644851999999998</v>
      </c>
      <c r="E22" s="183">
        <v>3.5369999999999999</v>
      </c>
      <c r="F22" s="304">
        <v>28623.492509790442</v>
      </c>
      <c r="G22" s="305">
        <v>32823.985042021646</v>
      </c>
      <c r="H22" s="306"/>
      <c r="I22" s="459"/>
      <c r="J22" s="306"/>
      <c r="K22" s="305"/>
      <c r="L22" s="307"/>
      <c r="M22" s="20"/>
      <c r="N22" s="153"/>
    </row>
    <row r="23" spans="1:14">
      <c r="A23" s="19"/>
      <c r="B23" s="290" t="s">
        <v>27</v>
      </c>
      <c r="C23" s="291" t="s">
        <v>28</v>
      </c>
      <c r="D23" s="166">
        <v>2.3425511999999999</v>
      </c>
      <c r="E23" s="167">
        <v>3.5042499999999994</v>
      </c>
      <c r="F23" s="308">
        <v>28386.133338351141</v>
      </c>
      <c r="G23" s="309">
        <v>32549.39071945109</v>
      </c>
      <c r="H23" s="310"/>
      <c r="I23" s="460"/>
      <c r="J23" s="306"/>
      <c r="K23" s="309"/>
      <c r="L23" s="307"/>
      <c r="M23" s="11"/>
      <c r="N23" s="153"/>
    </row>
    <row r="24" spans="1:14">
      <c r="A24" s="12"/>
      <c r="B24" s="290" t="s">
        <v>29</v>
      </c>
      <c r="C24" s="291" t="s">
        <v>30</v>
      </c>
      <c r="D24" s="166">
        <v>2.3206172</v>
      </c>
      <c r="E24" s="167">
        <v>3.4714999999999994</v>
      </c>
      <c r="F24" s="308">
        <v>28069.525393813248</v>
      </c>
      <c r="G24" s="309">
        <v>32190.12046590144</v>
      </c>
      <c r="H24" s="310"/>
      <c r="I24" s="460"/>
      <c r="J24" s="306"/>
      <c r="K24" s="309"/>
      <c r="L24" s="307"/>
      <c r="M24" s="11"/>
      <c r="N24" s="153"/>
    </row>
    <row r="25" spans="1:14">
      <c r="A25" s="10"/>
      <c r="B25" s="290" t="s">
        <v>31</v>
      </c>
      <c r="C25" s="291" t="s">
        <v>32</v>
      </c>
      <c r="D25" s="166">
        <v>2.2986832000000001</v>
      </c>
      <c r="E25" s="167">
        <v>3.4387500000000002</v>
      </c>
      <c r="F25" s="308">
        <v>27832.166222373944</v>
      </c>
      <c r="G25" s="309">
        <v>31915.526143330906</v>
      </c>
      <c r="H25" s="310"/>
      <c r="I25" s="460"/>
      <c r="J25" s="306"/>
      <c r="K25" s="309"/>
      <c r="L25" s="307"/>
      <c r="M25" s="20"/>
      <c r="N25" s="153"/>
    </row>
    <row r="26" spans="1:14">
      <c r="A26" s="19"/>
      <c r="B26" s="290" t="s">
        <v>33</v>
      </c>
      <c r="C26" s="291" t="s">
        <v>34</v>
      </c>
      <c r="D26" s="166">
        <v>2.2767492000000003</v>
      </c>
      <c r="E26" s="167">
        <v>3.4059999999999997</v>
      </c>
      <c r="F26" s="308">
        <v>27594.807050934643</v>
      </c>
      <c r="G26" s="309">
        <v>31640.93182076035</v>
      </c>
      <c r="H26" s="310"/>
      <c r="I26" s="460"/>
      <c r="J26" s="306"/>
      <c r="K26" s="309"/>
      <c r="L26" s="307"/>
      <c r="M26" s="5"/>
      <c r="N26" s="153"/>
    </row>
    <row r="27" spans="1:14" ht="15.75" thickBot="1">
      <c r="A27" s="4"/>
      <c r="B27" s="297" t="s">
        <v>35</v>
      </c>
      <c r="C27" s="298" t="s">
        <v>36</v>
      </c>
      <c r="D27" s="174">
        <v>2.2548151999999999</v>
      </c>
      <c r="E27" s="175">
        <v>3.3732499999999996</v>
      </c>
      <c r="F27" s="311">
        <v>27357.447879495347</v>
      </c>
      <c r="G27" s="312">
        <v>31366.337498189801</v>
      </c>
      <c r="H27" s="313"/>
      <c r="I27" s="461"/>
      <c r="J27" s="314"/>
      <c r="K27" s="312"/>
      <c r="L27" s="315"/>
      <c r="M27" s="18"/>
      <c r="N27" s="153"/>
    </row>
    <row r="28" spans="1:14">
      <c r="A28" s="10"/>
      <c r="B28" s="316" t="s">
        <v>37</v>
      </c>
      <c r="C28" s="181" t="s">
        <v>38</v>
      </c>
      <c r="D28" s="182">
        <v>2.2328812</v>
      </c>
      <c r="E28" s="183">
        <v>3.3404999999999991</v>
      </c>
      <c r="F28" s="304">
        <v>26038.616937530835</v>
      </c>
      <c r="G28" s="306">
        <v>27847.327864043633</v>
      </c>
      <c r="H28" s="306">
        <v>31091.74317561926</v>
      </c>
      <c r="I28" s="462"/>
      <c r="J28" s="306"/>
      <c r="K28" s="318"/>
      <c r="L28" s="307"/>
      <c r="M28" s="21"/>
      <c r="N28" s="153"/>
    </row>
    <row r="29" spans="1:14">
      <c r="A29" s="12"/>
      <c r="B29" s="319" t="s">
        <v>39</v>
      </c>
      <c r="C29" s="165" t="s">
        <v>40</v>
      </c>
      <c r="D29" s="166">
        <v>2.2109472000000001</v>
      </c>
      <c r="E29" s="167">
        <v>3.3077499999999995</v>
      </c>
      <c r="F29" s="308">
        <v>25811.860430508445</v>
      </c>
      <c r="G29" s="310">
        <v>27604.54153472383</v>
      </c>
      <c r="H29" s="310">
        <v>30817.148853048711</v>
      </c>
      <c r="I29" s="463"/>
      <c r="J29" s="310"/>
      <c r="K29" s="320"/>
      <c r="L29" s="321"/>
      <c r="M29" s="22"/>
      <c r="N29" s="153"/>
    </row>
    <row r="30" spans="1:14">
      <c r="A30" s="10"/>
      <c r="B30" s="319" t="s">
        <v>41</v>
      </c>
      <c r="C30" s="165" t="s">
        <v>42</v>
      </c>
      <c r="D30" s="166">
        <v>2.1890132000000002</v>
      </c>
      <c r="E30" s="167">
        <v>3.2749999999999999</v>
      </c>
      <c r="F30" s="308">
        <v>25505.855150387466</v>
      </c>
      <c r="G30" s="310">
        <v>27277.079274424927</v>
      </c>
      <c r="H30" s="310">
        <v>30457.878599499069</v>
      </c>
      <c r="I30" s="463"/>
      <c r="J30" s="310"/>
      <c r="K30" s="320"/>
      <c r="L30" s="321"/>
      <c r="M30" s="23"/>
      <c r="N30" s="153"/>
    </row>
    <row r="31" spans="1:14">
      <c r="A31" s="12"/>
      <c r="B31" s="319" t="s">
        <v>43</v>
      </c>
      <c r="C31" s="165" t="s">
        <v>44</v>
      </c>
      <c r="D31" s="166">
        <v>2.1670791999999999</v>
      </c>
      <c r="E31" s="167">
        <v>3.2422499999999999</v>
      </c>
      <c r="F31" s="308">
        <v>25279.098643365069</v>
      </c>
      <c r="G31" s="310">
        <v>27034.29294510512</v>
      </c>
      <c r="H31" s="310">
        <v>30183.284276928509</v>
      </c>
      <c r="I31" s="463"/>
      <c r="J31" s="310"/>
      <c r="K31" s="320"/>
      <c r="L31" s="321"/>
      <c r="M31" s="22"/>
      <c r="N31" s="153"/>
    </row>
    <row r="32" spans="1:14">
      <c r="A32" s="12"/>
      <c r="B32" s="322" t="s">
        <v>45</v>
      </c>
      <c r="C32" s="157" t="s">
        <v>46</v>
      </c>
      <c r="D32" s="166">
        <v>2.1451452</v>
      </c>
      <c r="E32" s="167">
        <v>3.2094999999999998</v>
      </c>
      <c r="F32" s="304">
        <v>25052.34213634269</v>
      </c>
      <c r="G32" s="306">
        <v>26791.506615785311</v>
      </c>
      <c r="H32" s="306">
        <v>29908.689954357968</v>
      </c>
      <c r="I32" s="464"/>
      <c r="J32" s="306"/>
      <c r="K32" s="318"/>
      <c r="L32" s="307"/>
      <c r="M32" s="24"/>
      <c r="N32" s="153"/>
    </row>
    <row r="33" spans="1:14" ht="15.75" thickBot="1">
      <c r="A33" s="19"/>
      <c r="B33" s="323" t="s">
        <v>47</v>
      </c>
      <c r="C33" s="173" t="s">
        <v>48</v>
      </c>
      <c r="D33" s="174">
        <v>2.1232112000000001</v>
      </c>
      <c r="E33" s="175">
        <v>3.1767499999999993</v>
      </c>
      <c r="F33" s="324">
        <v>24746.3368562217</v>
      </c>
      <c r="G33" s="325">
        <v>26464.044355486403</v>
      </c>
      <c r="H33" s="325">
        <v>29549.419700808328</v>
      </c>
      <c r="I33" s="465"/>
      <c r="J33" s="325"/>
      <c r="K33" s="326"/>
      <c r="L33" s="327"/>
      <c r="M33" s="7"/>
      <c r="N33" s="153"/>
    </row>
    <row r="34" spans="1:14">
      <c r="A34" s="4"/>
      <c r="B34" s="316" t="s">
        <v>49</v>
      </c>
      <c r="C34" s="181" t="s">
        <v>50</v>
      </c>
      <c r="D34" s="182">
        <v>2.1012771999999997</v>
      </c>
      <c r="E34" s="183">
        <v>3.1439999999999997</v>
      </c>
      <c r="F34" s="328">
        <v>22992.796673163717</v>
      </c>
      <c r="G34" s="329">
        <v>24694.474350131022</v>
      </c>
      <c r="H34" s="329">
        <v>26221.258026166593</v>
      </c>
      <c r="I34" s="466">
        <v>29274.825378237772</v>
      </c>
      <c r="J34" s="329"/>
      <c r="K34" s="330"/>
      <c r="L34" s="331"/>
      <c r="M34" s="9"/>
      <c r="N34" s="153"/>
    </row>
    <row r="35" spans="1:14">
      <c r="A35" s="19"/>
      <c r="B35" s="319" t="s">
        <v>51</v>
      </c>
      <c r="C35" s="165" t="s">
        <v>52</v>
      </c>
      <c r="D35" s="166">
        <v>2.0793432000000003</v>
      </c>
      <c r="E35" s="167">
        <v>3.1112500000000001</v>
      </c>
      <c r="F35" s="308">
        <v>22781.944162766711</v>
      </c>
      <c r="G35" s="310">
        <v>24467.592017436567</v>
      </c>
      <c r="H35" s="310">
        <v>25978.471696846795</v>
      </c>
      <c r="I35" s="467">
        <v>29000.231055667231</v>
      </c>
      <c r="J35" s="310"/>
      <c r="K35" s="320"/>
      <c r="L35" s="321"/>
      <c r="M35" s="11"/>
      <c r="N35" s="153"/>
    </row>
    <row r="36" spans="1:14">
      <c r="A36" s="12"/>
      <c r="B36" s="319" t="s">
        <v>53</v>
      </c>
      <c r="C36" s="165" t="s">
        <v>54</v>
      </c>
      <c r="D36" s="166">
        <v>2.0574091999999999</v>
      </c>
      <c r="E36" s="167">
        <v>3.0784999999999996</v>
      </c>
      <c r="F36" s="308">
        <v>22491.842879271098</v>
      </c>
      <c r="G36" s="310">
        <v>24156.033753763033</v>
      </c>
      <c r="H36" s="310">
        <v>25651.009436547884</v>
      </c>
      <c r="I36" s="467">
        <v>28640.960802117574</v>
      </c>
      <c r="J36" s="310"/>
      <c r="K36" s="320"/>
      <c r="L36" s="321"/>
      <c r="M36" s="18"/>
      <c r="N36" s="153"/>
    </row>
    <row r="37" spans="1:14">
      <c r="A37" s="12"/>
      <c r="B37" s="319" t="s">
        <v>55</v>
      </c>
      <c r="C37" s="165" t="s">
        <v>56</v>
      </c>
      <c r="D37" s="166">
        <v>2.0354752</v>
      </c>
      <c r="E37" s="167">
        <v>3.04575</v>
      </c>
      <c r="F37" s="308">
        <v>22280.990368874074</v>
      </c>
      <c r="G37" s="310">
        <v>23929.151421068596</v>
      </c>
      <c r="H37" s="310">
        <v>25408.223107228081</v>
      </c>
      <c r="I37" s="467">
        <v>28366.366479547025</v>
      </c>
      <c r="J37" s="310"/>
      <c r="K37" s="320"/>
      <c r="L37" s="321"/>
      <c r="M37" s="5"/>
      <c r="N37" s="153"/>
    </row>
    <row r="38" spans="1:14">
      <c r="A38" s="10"/>
      <c r="B38" s="319" t="s">
        <v>57</v>
      </c>
      <c r="C38" s="165" t="s">
        <v>58</v>
      </c>
      <c r="D38" s="166">
        <v>2.0135412000000001</v>
      </c>
      <c r="E38" s="167">
        <v>3.0129999999999995</v>
      </c>
      <c r="F38" s="308">
        <v>22070.137858477054</v>
      </c>
      <c r="G38" s="310">
        <v>23702.269088374171</v>
      </c>
      <c r="H38" s="310">
        <v>25165.436777908275</v>
      </c>
      <c r="I38" s="467">
        <v>28091.77215697648</v>
      </c>
      <c r="J38" s="310"/>
      <c r="K38" s="320"/>
      <c r="L38" s="321"/>
      <c r="M38" s="20"/>
      <c r="N38" s="153"/>
    </row>
    <row r="39" spans="1:14" ht="15.75" thickBot="1">
      <c r="A39" s="19"/>
      <c r="B39" s="323" t="s">
        <v>59</v>
      </c>
      <c r="C39" s="173" t="s">
        <v>60</v>
      </c>
      <c r="D39" s="174">
        <v>1.9916071999999998</v>
      </c>
      <c r="E39" s="175">
        <v>2.9802499999999994</v>
      </c>
      <c r="F39" s="333">
        <v>21780.036574981441</v>
      </c>
      <c r="G39" s="334">
        <v>23390.710824700629</v>
      </c>
      <c r="H39" s="334">
        <v>24837.974517609367</v>
      </c>
      <c r="I39" s="467">
        <v>27732.501903426823</v>
      </c>
      <c r="J39" s="334"/>
      <c r="K39" s="335"/>
      <c r="L39" s="336"/>
      <c r="M39" s="11"/>
      <c r="N39" s="153"/>
    </row>
    <row r="40" spans="1:14">
      <c r="A40" s="4"/>
      <c r="B40" s="316" t="s">
        <v>61</v>
      </c>
      <c r="C40" s="181" t="s">
        <v>62</v>
      </c>
      <c r="D40" s="182">
        <v>1.9696732000000001</v>
      </c>
      <c r="E40" s="183">
        <v>2.9474999999999998</v>
      </c>
      <c r="F40" s="328">
        <v>20342.62410207024</v>
      </c>
      <c r="G40" s="329">
        <v>21569.184064584431</v>
      </c>
      <c r="H40" s="329">
        <v>23000.543760867789</v>
      </c>
      <c r="I40" s="468">
        <v>24595.188188289554</v>
      </c>
      <c r="J40" s="329"/>
      <c r="K40" s="329"/>
      <c r="L40" s="331"/>
      <c r="M40" s="11"/>
      <c r="N40" s="153"/>
    </row>
    <row r="41" spans="1:14">
      <c r="A41" s="19"/>
      <c r="B41" s="319" t="s">
        <v>63</v>
      </c>
      <c r="C41" s="165" t="s">
        <v>64</v>
      </c>
      <c r="D41" s="166">
        <v>1.9477392</v>
      </c>
      <c r="E41" s="167">
        <v>2.9147499999999997</v>
      </c>
      <c r="F41" s="308">
        <v>20143.424110862637</v>
      </c>
      <c r="G41" s="310">
        <v>21358.331554187407</v>
      </c>
      <c r="H41" s="310">
        <v>22773.787253845403</v>
      </c>
      <c r="I41" s="463">
        <v>24352.401858969752</v>
      </c>
      <c r="J41" s="310"/>
      <c r="K41" s="310"/>
      <c r="L41" s="321"/>
      <c r="M41" s="20"/>
      <c r="N41" s="153"/>
    </row>
    <row r="42" spans="1:14">
      <c r="A42" s="19"/>
      <c r="B42" s="319" t="s">
        <v>65</v>
      </c>
      <c r="C42" s="165" t="s">
        <v>66</v>
      </c>
      <c r="D42" s="166">
        <v>1.9258052000000001</v>
      </c>
      <c r="E42" s="167">
        <v>2.8819999999999997</v>
      </c>
      <c r="F42" s="308">
        <v>19871.326533537402</v>
      </c>
      <c r="G42" s="310">
        <v>21068.230270691794</v>
      </c>
      <c r="H42" s="310">
        <v>22467.781973724414</v>
      </c>
      <c r="I42" s="463">
        <v>24024.939598670851</v>
      </c>
      <c r="J42" s="310"/>
      <c r="K42" s="310"/>
      <c r="L42" s="321"/>
      <c r="M42" s="5"/>
      <c r="N42" s="153"/>
    </row>
    <row r="43" spans="1:14">
      <c r="A43" s="12"/>
      <c r="B43" s="319" t="s">
        <v>67</v>
      </c>
      <c r="C43" s="165" t="s">
        <v>68</v>
      </c>
      <c r="D43" s="166">
        <v>1.9038712</v>
      </c>
      <c r="E43" s="167">
        <v>2.8492499999999996</v>
      </c>
      <c r="F43" s="308">
        <v>19672.126542329799</v>
      </c>
      <c r="G43" s="310">
        <v>20857.377760294778</v>
      </c>
      <c r="H43" s="310">
        <v>22241.025466702038</v>
      </c>
      <c r="I43" s="463">
        <v>23782.153269351034</v>
      </c>
      <c r="J43" s="310"/>
      <c r="K43" s="310"/>
      <c r="L43" s="321"/>
      <c r="M43" s="18"/>
      <c r="N43" s="153"/>
    </row>
    <row r="44" spans="1:14">
      <c r="A44" s="10"/>
      <c r="B44" s="319" t="s">
        <v>69</v>
      </c>
      <c r="C44" s="165" t="s">
        <v>70</v>
      </c>
      <c r="D44" s="166">
        <v>1.8819371999999999</v>
      </c>
      <c r="E44" s="167">
        <v>2.8164999999999996</v>
      </c>
      <c r="F44" s="308">
        <v>19472.926551122193</v>
      </c>
      <c r="G44" s="310">
        <v>20646.525249897761</v>
      </c>
      <c r="H44" s="310">
        <v>22014.268959679648</v>
      </c>
      <c r="I44" s="463">
        <v>23539.366940031228</v>
      </c>
      <c r="J44" s="310"/>
      <c r="K44" s="310"/>
      <c r="L44" s="321"/>
      <c r="M44" s="20"/>
      <c r="N44" s="153"/>
    </row>
    <row r="45" spans="1:14" ht="15.75" thickBot="1">
      <c r="A45" s="10"/>
      <c r="B45" s="323" t="s">
        <v>71</v>
      </c>
      <c r="C45" s="173" t="s">
        <v>72</v>
      </c>
      <c r="D45" s="174">
        <v>1.8600032000000002</v>
      </c>
      <c r="E45" s="175">
        <v>2.7837499999999999</v>
      </c>
      <c r="F45" s="333">
        <v>19200.828973796957</v>
      </c>
      <c r="G45" s="334">
        <v>20356.423966402159</v>
      </c>
      <c r="H45" s="334">
        <v>21708.263679558662</v>
      </c>
      <c r="I45" s="469">
        <v>23211.904679732332</v>
      </c>
      <c r="J45" s="334"/>
      <c r="K45" s="334"/>
      <c r="L45" s="336"/>
      <c r="M45" s="5"/>
      <c r="N45" s="153"/>
    </row>
    <row r="46" spans="1:14">
      <c r="A46" s="10"/>
      <c r="B46" s="316" t="s">
        <v>73</v>
      </c>
      <c r="C46" s="181" t="s">
        <v>74</v>
      </c>
      <c r="D46" s="182">
        <v>1.8380692000000001</v>
      </c>
      <c r="E46" s="183">
        <v>2.7509999999999999</v>
      </c>
      <c r="F46" s="328">
        <v>17970.346462523543</v>
      </c>
      <c r="G46" s="329">
        <v>19000.483774444838</v>
      </c>
      <c r="H46" s="329">
        <v>19891.107585465597</v>
      </c>
      <c r="I46" s="468">
        <v>21481.50717253628</v>
      </c>
      <c r="J46" s="329">
        <v>24305.054066943663</v>
      </c>
      <c r="K46" s="330"/>
      <c r="L46" s="331"/>
      <c r="M46" s="5"/>
      <c r="N46" s="153"/>
    </row>
    <row r="47" spans="1:14">
      <c r="A47" s="4"/>
      <c r="B47" s="319" t="s">
        <v>75</v>
      </c>
      <c r="C47" s="165" t="s">
        <v>76</v>
      </c>
      <c r="D47" s="166">
        <v>1.8161351999999999</v>
      </c>
      <c r="E47" s="167">
        <v>2.7182499999999998</v>
      </c>
      <c r="F47" s="308">
        <v>17781.774809111255</v>
      </c>
      <c r="G47" s="310">
        <v>18801.294194220369</v>
      </c>
      <c r="H47" s="310">
        <v>19681.315340824214</v>
      </c>
      <c r="I47" s="463">
        <v>21254.75066551389</v>
      </c>
      <c r="J47" s="310">
        <v>24046.36374099848</v>
      </c>
      <c r="K47" s="320"/>
      <c r="L47" s="321"/>
      <c r="M47" s="5"/>
      <c r="N47" s="153"/>
    </row>
    <row r="48" spans="1:14">
      <c r="A48" s="12"/>
      <c r="B48" s="319" t="s">
        <v>77</v>
      </c>
      <c r="C48" s="165" t="s">
        <v>78</v>
      </c>
      <c r="D48" s="166">
        <v>1.7942012000000001</v>
      </c>
      <c r="E48" s="167">
        <v>2.6854999999999993</v>
      </c>
      <c r="F48" s="308">
        <v>17525.632575168212</v>
      </c>
      <c r="G48" s="310">
        <v>18529.217438861393</v>
      </c>
      <c r="H48" s="310">
        <v>19398.635921048324</v>
      </c>
      <c r="I48" s="463">
        <v>20948.745385392896</v>
      </c>
      <c r="J48" s="310">
        <v>23702.997484074207</v>
      </c>
      <c r="K48" s="320"/>
      <c r="L48" s="321"/>
      <c r="M48" s="18"/>
      <c r="N48" s="153"/>
    </row>
    <row r="49" spans="1:14">
      <c r="A49" s="12"/>
      <c r="B49" s="319" t="s">
        <v>79</v>
      </c>
      <c r="C49" s="165" t="s">
        <v>80</v>
      </c>
      <c r="D49" s="166">
        <v>1.7722671999999999</v>
      </c>
      <c r="E49" s="167">
        <v>2.6527499999999997</v>
      </c>
      <c r="F49" s="308">
        <v>17337.060921755936</v>
      </c>
      <c r="G49" s="310">
        <v>18330.027858636928</v>
      </c>
      <c r="H49" s="310">
        <v>19188.843676406934</v>
      </c>
      <c r="I49" s="463">
        <v>20721.988878370517</v>
      </c>
      <c r="J49" s="310">
        <v>23444.307158129031</v>
      </c>
      <c r="K49" s="320"/>
      <c r="L49" s="321"/>
      <c r="M49" s="20"/>
      <c r="N49" s="153"/>
    </row>
    <row r="50" spans="1:14">
      <c r="A50" s="10"/>
      <c r="B50" s="319" t="s">
        <v>81</v>
      </c>
      <c r="C50" s="165" t="s">
        <v>82</v>
      </c>
      <c r="D50" s="166">
        <v>1.7503332000000003</v>
      </c>
      <c r="E50" s="167">
        <v>2.62</v>
      </c>
      <c r="F50" s="308">
        <v>17148.489268343659</v>
      </c>
      <c r="G50" s="310">
        <v>18130.838278412455</v>
      </c>
      <c r="H50" s="310">
        <v>18979.051431765551</v>
      </c>
      <c r="I50" s="463">
        <v>20495.232371348131</v>
      </c>
      <c r="J50" s="310">
        <v>23185.616832183863</v>
      </c>
      <c r="K50" s="320"/>
      <c r="L50" s="321"/>
      <c r="M50" s="20"/>
      <c r="N50" s="153"/>
    </row>
    <row r="51" spans="1:14" ht="15.75" thickBot="1">
      <c r="A51" s="4"/>
      <c r="B51" s="323" t="s">
        <v>83</v>
      </c>
      <c r="C51" s="173" t="s">
        <v>84</v>
      </c>
      <c r="D51" s="174">
        <v>1.7283991999999999</v>
      </c>
      <c r="E51" s="175">
        <v>2.5872499999999996</v>
      </c>
      <c r="F51" s="333">
        <v>16892.347034400609</v>
      </c>
      <c r="G51" s="334">
        <v>17858.761523053472</v>
      </c>
      <c r="H51" s="334">
        <v>18696.372011989664</v>
      </c>
      <c r="I51" s="469">
        <v>20189.227091227149</v>
      </c>
      <c r="J51" s="334">
        <v>22842.250575259579</v>
      </c>
      <c r="K51" s="335"/>
      <c r="L51" s="336"/>
      <c r="M51" s="5"/>
      <c r="N51" s="153"/>
    </row>
    <row r="52" spans="1:14">
      <c r="A52" s="4"/>
      <c r="B52" s="316" t="s">
        <v>85</v>
      </c>
      <c r="C52" s="181" t="s">
        <v>86</v>
      </c>
      <c r="D52" s="182">
        <v>1.7064652</v>
      </c>
      <c r="E52" s="183">
        <v>2.5544999999999995</v>
      </c>
      <c r="F52" s="328">
        <v>16290.271468728703</v>
      </c>
      <c r="G52" s="329">
        <v>16699.527699870494</v>
      </c>
      <c r="H52" s="329">
        <v>17113.03161213014</v>
      </c>
      <c r="I52" s="468">
        <v>18486.579767348281</v>
      </c>
      <c r="J52" s="329">
        <v>20516.040688016208</v>
      </c>
      <c r="K52" s="330">
        <v>22170.056337054757</v>
      </c>
      <c r="L52" s="331">
        <v>22965.2561683233</v>
      </c>
      <c r="M52" s="18"/>
      <c r="N52" s="153"/>
    </row>
    <row r="53" spans="1:14">
      <c r="A53" s="19"/>
      <c r="B53" s="319" t="s">
        <v>87</v>
      </c>
      <c r="C53" s="165" t="s">
        <v>88</v>
      </c>
      <c r="D53" s="166">
        <v>1.6845311999999999</v>
      </c>
      <c r="E53" s="167">
        <v>2.5217499999999999</v>
      </c>
      <c r="F53" s="308">
        <v>16107.001147524876</v>
      </c>
      <c r="G53" s="310">
        <v>16510.997690390748</v>
      </c>
      <c r="H53" s="310">
        <v>16919.200270441928</v>
      </c>
      <c r="I53" s="463">
        <v>18276.787522706902</v>
      </c>
      <c r="J53" s="310">
        <v>20283.857023113313</v>
      </c>
      <c r="K53" s="320">
        <v>21916.66734331804</v>
      </c>
      <c r="L53" s="321">
        <v>22685.360513544296</v>
      </c>
      <c r="M53" s="18"/>
      <c r="N53" s="153"/>
    </row>
    <row r="54" spans="1:14">
      <c r="A54" s="12"/>
      <c r="B54" s="319" t="s">
        <v>89</v>
      </c>
      <c r="C54" s="165" t="s">
        <v>90</v>
      </c>
      <c r="D54" s="166">
        <v>1.6625972</v>
      </c>
      <c r="E54" s="167">
        <v>2.4889999999999994</v>
      </c>
      <c r="F54" s="308">
        <v>15856.160245790281</v>
      </c>
      <c r="G54" s="310">
        <v>16254.938744312754</v>
      </c>
      <c r="H54" s="310">
        <v>16657.839992155481</v>
      </c>
      <c r="I54" s="463">
        <v>17994.108102931008</v>
      </c>
      <c r="J54" s="310">
        <v>19966.997427231323</v>
      </c>
      <c r="K54" s="320">
        <v>21578.60241860223</v>
      </c>
      <c r="L54" s="321">
        <v>22320.78892778618</v>
      </c>
      <c r="M54" s="11"/>
      <c r="N54" s="153"/>
    </row>
    <row r="55" spans="1:14">
      <c r="A55" s="19"/>
      <c r="B55" s="319" t="s">
        <v>91</v>
      </c>
      <c r="C55" s="165" t="s">
        <v>92</v>
      </c>
      <c r="D55" s="166">
        <v>1.6406632000000001</v>
      </c>
      <c r="E55" s="167">
        <v>2.4562499999999998</v>
      </c>
      <c r="F55" s="308">
        <v>15672.889924586463</v>
      </c>
      <c r="G55" s="310">
        <v>16066.408734833007</v>
      </c>
      <c r="H55" s="310">
        <v>16464.008650467273</v>
      </c>
      <c r="I55" s="463">
        <v>17784.315858289621</v>
      </c>
      <c r="J55" s="310">
        <v>19734.813762328427</v>
      </c>
      <c r="K55" s="320">
        <v>21325.213424865502</v>
      </c>
      <c r="L55" s="321">
        <v>22040.893273007176</v>
      </c>
      <c r="M55" s="20"/>
      <c r="N55" s="153"/>
    </row>
    <row r="56" spans="1:14">
      <c r="A56" s="19"/>
      <c r="B56" s="319" t="s">
        <v>93</v>
      </c>
      <c r="C56" s="165" t="s">
        <v>94</v>
      </c>
      <c r="D56" s="166">
        <v>1.6187292</v>
      </c>
      <c r="E56" s="167">
        <v>2.4234999999999998</v>
      </c>
      <c r="F56" s="308">
        <v>15489.619603382644</v>
      </c>
      <c r="G56" s="310">
        <v>15877.878725353256</v>
      </c>
      <c r="H56" s="310">
        <v>16270.177308779068</v>
      </c>
      <c r="I56" s="463">
        <v>17574.523613648238</v>
      </c>
      <c r="J56" s="310">
        <v>19502.630097425539</v>
      </c>
      <c r="K56" s="320">
        <v>21071.824431128782</v>
      </c>
      <c r="L56" s="321">
        <v>21760.997618228179</v>
      </c>
      <c r="M56" s="11"/>
      <c r="N56" s="153"/>
    </row>
    <row r="57" spans="1:14" ht="15.75" thickBot="1">
      <c r="A57" s="12"/>
      <c r="B57" s="323" t="s">
        <v>95</v>
      </c>
      <c r="C57" s="173" t="s">
        <v>96</v>
      </c>
      <c r="D57" s="174">
        <v>1.5967952000000001</v>
      </c>
      <c r="E57" s="175">
        <v>2.3907499999999997</v>
      </c>
      <c r="F57" s="324">
        <v>15306.34928217882</v>
      </c>
      <c r="G57" s="325">
        <v>15689.348715873506</v>
      </c>
      <c r="H57" s="325">
        <v>16076.345967090858</v>
      </c>
      <c r="I57" s="470">
        <v>17364.731369006859</v>
      </c>
      <c r="J57" s="325">
        <v>19270.446432522651</v>
      </c>
      <c r="K57" s="326">
        <v>20818.435437392054</v>
      </c>
      <c r="L57" s="327">
        <v>21481.101963449168</v>
      </c>
      <c r="M57" s="11"/>
      <c r="N57" s="153"/>
    </row>
    <row r="58" spans="1:14">
      <c r="A58" s="19"/>
      <c r="B58" s="316" t="s">
        <v>97</v>
      </c>
      <c r="C58" s="181" t="s">
        <v>98</v>
      </c>
      <c r="D58" s="182">
        <v>1.5748612</v>
      </c>
      <c r="E58" s="183">
        <v>2.3579999999999997</v>
      </c>
      <c r="F58" s="337">
        <v>14673.812461435336</v>
      </c>
      <c r="G58" s="317">
        <v>15051.593850786614</v>
      </c>
      <c r="H58" s="338">
        <v>15433.289769795516</v>
      </c>
      <c r="I58" s="471">
        <v>16196.681607813309</v>
      </c>
      <c r="J58" s="339">
        <v>17082.051949230965</v>
      </c>
      <c r="K58" s="338">
        <v>18443.433995873234</v>
      </c>
      <c r="L58" s="340">
        <v>20098.674593667347</v>
      </c>
      <c r="M58" s="20"/>
      <c r="N58" s="153"/>
    </row>
    <row r="59" spans="1:14">
      <c r="A59" s="10"/>
      <c r="B59" s="319" t="s">
        <v>99</v>
      </c>
      <c r="C59" s="165" t="s">
        <v>100</v>
      </c>
      <c r="D59" s="166">
        <v>1.5529272000000001</v>
      </c>
      <c r="E59" s="167">
        <v>2.3252499999999996</v>
      </c>
      <c r="F59" s="308">
        <v>14495.843472439969</v>
      </c>
      <c r="G59" s="310">
        <v>14868.365173515322</v>
      </c>
      <c r="H59" s="320">
        <v>15244.759760315761</v>
      </c>
      <c r="I59" s="472">
        <v>15997.54893391664</v>
      </c>
      <c r="J59" s="341">
        <v>16872.259704589589</v>
      </c>
      <c r="K59" s="320">
        <v>18216.677488850848</v>
      </c>
      <c r="L59" s="321">
        <v>19850.586932139082</v>
      </c>
      <c r="M59" s="11"/>
      <c r="N59" s="153"/>
    </row>
    <row r="60" spans="1:14">
      <c r="A60" s="4"/>
      <c r="B60" s="319" t="s">
        <v>101</v>
      </c>
      <c r="C60" s="165" t="s">
        <v>102</v>
      </c>
      <c r="D60" s="166">
        <v>1.5309931999999999</v>
      </c>
      <c r="E60" s="167">
        <v>2.2925</v>
      </c>
      <c r="F60" s="308">
        <v>14250.303902913838</v>
      </c>
      <c r="G60" s="310">
        <v>14617.607559645792</v>
      </c>
      <c r="H60" s="320">
        <v>14988.700814237771</v>
      </c>
      <c r="I60" s="472">
        <v>15730.887323421734</v>
      </c>
      <c r="J60" s="341">
        <v>16589.580284813695</v>
      </c>
      <c r="K60" s="320">
        <v>17910.672208729862</v>
      </c>
      <c r="L60" s="321">
        <v>19517.823339631715</v>
      </c>
      <c r="M60" s="5"/>
      <c r="N60" s="153"/>
    </row>
    <row r="61" spans="1:14">
      <c r="A61" s="19"/>
      <c r="B61" s="319" t="s">
        <v>103</v>
      </c>
      <c r="C61" s="165" t="s">
        <v>104</v>
      </c>
      <c r="D61" s="166">
        <v>1.5090592</v>
      </c>
      <c r="E61" s="167">
        <v>2.2597499999999999</v>
      </c>
      <c r="F61" s="308">
        <v>14072.334913918472</v>
      </c>
      <c r="G61" s="310">
        <v>14434.378882374494</v>
      </c>
      <c r="H61" s="320">
        <v>14800.170804758021</v>
      </c>
      <c r="I61" s="472">
        <v>15531.754649525072</v>
      </c>
      <c r="J61" s="341">
        <v>16379.788040172312</v>
      </c>
      <c r="K61" s="320">
        <v>17683.915701707476</v>
      </c>
      <c r="L61" s="321">
        <v>19269.735678103454</v>
      </c>
      <c r="M61" s="18"/>
      <c r="N61" s="153"/>
    </row>
    <row r="62" spans="1:14">
      <c r="A62" s="4"/>
      <c r="B62" s="319" t="s">
        <v>105</v>
      </c>
      <c r="C62" s="165" t="s">
        <v>106</v>
      </c>
      <c r="D62" s="166">
        <v>1.4871252000000001</v>
      </c>
      <c r="E62" s="167">
        <v>2.2269999999999999</v>
      </c>
      <c r="F62" s="308">
        <v>13894.365924923108</v>
      </c>
      <c r="G62" s="310">
        <v>14251.150205103198</v>
      </c>
      <c r="H62" s="320">
        <v>14611.640795278272</v>
      </c>
      <c r="I62" s="472">
        <v>15332.62197562841</v>
      </c>
      <c r="J62" s="341">
        <v>16169.995795530926</v>
      </c>
      <c r="K62" s="320">
        <v>17457.159194685086</v>
      </c>
      <c r="L62" s="321">
        <v>19021.648016575189</v>
      </c>
      <c r="M62" s="20"/>
      <c r="N62" s="153"/>
    </row>
    <row r="63" spans="1:14" ht="15.75" thickBot="1">
      <c r="A63" s="10"/>
      <c r="B63" s="323" t="s">
        <v>107</v>
      </c>
      <c r="C63" s="173" t="s">
        <v>108</v>
      </c>
      <c r="D63" s="174">
        <v>1.4651912</v>
      </c>
      <c r="E63" s="175">
        <v>2.1942499999999998</v>
      </c>
      <c r="F63" s="311">
        <v>13716.396935927743</v>
      </c>
      <c r="G63" s="313">
        <v>14067.921527831904</v>
      </c>
      <c r="H63" s="342">
        <v>14423.110785798519</v>
      </c>
      <c r="I63" s="473">
        <v>15133.48930173175</v>
      </c>
      <c r="J63" s="343">
        <v>15960.203550889541</v>
      </c>
      <c r="K63" s="342">
        <v>17230.402687662699</v>
      </c>
      <c r="L63" s="344">
        <v>18773.560355046924</v>
      </c>
      <c r="M63" s="5"/>
      <c r="N63" s="153"/>
    </row>
    <row r="64" spans="1:14">
      <c r="A64" s="12"/>
      <c r="B64" s="316" t="s">
        <v>109</v>
      </c>
      <c r="C64" s="181" t="s">
        <v>110</v>
      </c>
      <c r="D64" s="182">
        <v>1.4432572000000001</v>
      </c>
      <c r="E64" s="183">
        <v>2.1614999999999998</v>
      </c>
      <c r="F64" s="337">
        <v>13120.96944064345</v>
      </c>
      <c r="G64" s="317">
        <v>13467.275988204219</v>
      </c>
      <c r="H64" s="338">
        <v>13817.163913962377</v>
      </c>
      <c r="I64" s="471">
        <v>14167.051839720534</v>
      </c>
      <c r="J64" s="339">
        <v>14866.827691236838</v>
      </c>
      <c r="K64" s="338">
        <v>15216.715616994994</v>
      </c>
      <c r="L64" s="340">
        <v>17274.285333299871</v>
      </c>
      <c r="M64" s="5"/>
      <c r="N64" s="153"/>
    </row>
    <row r="65" spans="1:14">
      <c r="A65" s="19"/>
      <c r="B65" s="319" t="s">
        <v>111</v>
      </c>
      <c r="C65" s="165" t="s">
        <v>112</v>
      </c>
      <c r="D65" s="166">
        <v>1.4213232</v>
      </c>
      <c r="E65" s="167">
        <v>2.1287500000000001</v>
      </c>
      <c r="F65" s="308">
        <v>12948.301783856545</v>
      </c>
      <c r="G65" s="310">
        <v>13289.34864314138</v>
      </c>
      <c r="H65" s="320">
        <v>13633.935236691079</v>
      </c>
      <c r="I65" s="472">
        <v>13978.521830240781</v>
      </c>
      <c r="J65" s="341">
        <v>14667.695017340176</v>
      </c>
      <c r="K65" s="320">
        <v>15012.281610889879</v>
      </c>
      <c r="L65" s="321">
        <v>17042.227494069026</v>
      </c>
      <c r="M65" s="11"/>
      <c r="N65" s="153"/>
    </row>
    <row r="66" spans="1:14">
      <c r="A66" s="19"/>
      <c r="B66" s="319" t="s">
        <v>113</v>
      </c>
      <c r="C66" s="165" t="s">
        <v>114</v>
      </c>
      <c r="D66" s="166">
        <v>1.3993891999999999</v>
      </c>
      <c r="E66" s="167">
        <v>2.0959999999999996</v>
      </c>
      <c r="F66" s="308">
        <v>12708.063546538873</v>
      </c>
      <c r="G66" s="310">
        <v>13043.892361480301</v>
      </c>
      <c r="H66" s="320">
        <v>13383.177622821544</v>
      </c>
      <c r="I66" s="472">
        <v>13722.462884162787</v>
      </c>
      <c r="J66" s="341">
        <v>14401.03340684527</v>
      </c>
      <c r="K66" s="320">
        <v>14740.318668186512</v>
      </c>
      <c r="L66" s="321">
        <v>16730.920881739588</v>
      </c>
      <c r="M66" s="18"/>
      <c r="N66" s="153"/>
    </row>
    <row r="67" spans="1:14">
      <c r="A67" s="12"/>
      <c r="B67" s="319" t="s">
        <v>115</v>
      </c>
      <c r="C67" s="165" t="s">
        <v>116</v>
      </c>
      <c r="D67" s="166">
        <v>1.3774552</v>
      </c>
      <c r="E67" s="167">
        <v>2.0632499999999996</v>
      </c>
      <c r="F67" s="308">
        <v>12535.395889751961</v>
      </c>
      <c r="G67" s="310">
        <v>12865.965016417464</v>
      </c>
      <c r="H67" s="320">
        <v>13199.94894555025</v>
      </c>
      <c r="I67" s="472">
        <v>13533.932874683036</v>
      </c>
      <c r="J67" s="341">
        <v>14201.900732948608</v>
      </c>
      <c r="K67" s="320">
        <v>14535.884662081393</v>
      </c>
      <c r="L67" s="321">
        <v>16498.863042508747</v>
      </c>
      <c r="M67" s="20"/>
      <c r="N67" s="153"/>
    </row>
    <row r="68" spans="1:14">
      <c r="A68" s="10"/>
      <c r="B68" s="319" t="s">
        <v>117</v>
      </c>
      <c r="C68" s="165" t="s">
        <v>118</v>
      </c>
      <c r="D68" s="166">
        <v>1.3555212000000001</v>
      </c>
      <c r="E68" s="167">
        <v>2.0305</v>
      </c>
      <c r="F68" s="308">
        <v>12362.728232965055</v>
      </c>
      <c r="G68" s="310">
        <v>12688.037671354632</v>
      </c>
      <c r="H68" s="320">
        <v>13016.720268278959</v>
      </c>
      <c r="I68" s="472">
        <v>13345.402865203287</v>
      </c>
      <c r="J68" s="341">
        <v>14002.768059051943</v>
      </c>
      <c r="K68" s="320">
        <v>14331.450655976272</v>
      </c>
      <c r="L68" s="321">
        <v>16266.8052032779</v>
      </c>
      <c r="M68" s="20"/>
      <c r="N68" s="153"/>
    </row>
    <row r="69" spans="1:14" ht="15.75" thickBot="1">
      <c r="A69" s="4"/>
      <c r="B69" s="323" t="s">
        <v>119</v>
      </c>
      <c r="C69" s="173" t="s">
        <v>120</v>
      </c>
      <c r="D69" s="174">
        <v>1.3335872000000002</v>
      </c>
      <c r="E69" s="175">
        <v>1.9977499999999997</v>
      </c>
      <c r="F69" s="311">
        <v>12190.060576178152</v>
      </c>
      <c r="G69" s="313">
        <v>12510.110326291795</v>
      </c>
      <c r="H69" s="342">
        <v>12833.491591007667</v>
      </c>
      <c r="I69" s="473">
        <v>13156.872855723537</v>
      </c>
      <c r="J69" s="343">
        <v>13803.635385155283</v>
      </c>
      <c r="K69" s="342">
        <v>14127.016649871153</v>
      </c>
      <c r="L69" s="344">
        <v>16034.747364047049</v>
      </c>
      <c r="M69" s="5"/>
      <c r="N69" s="153"/>
    </row>
    <row r="70" spans="1:14">
      <c r="A70" s="12"/>
      <c r="B70" s="316" t="s">
        <v>121</v>
      </c>
      <c r="C70" s="181" t="s">
        <v>122</v>
      </c>
      <c r="D70" s="182">
        <v>1.3116532000000001</v>
      </c>
      <c r="E70" s="183">
        <v>1.9650000000000001</v>
      </c>
      <c r="F70" s="337">
        <v>11699.312986883828</v>
      </c>
      <c r="G70" s="345">
        <v>12014.103048721545</v>
      </c>
      <c r="H70" s="346">
        <v>12332.18298122896</v>
      </c>
      <c r="I70" s="471">
        <v>12650.262913736377</v>
      </c>
      <c r="J70" s="347">
        <v>12968.34284624379</v>
      </c>
      <c r="K70" s="346">
        <v>13286.422778751206</v>
      </c>
      <c r="L70" s="340">
        <v>14345.883488130839</v>
      </c>
      <c r="M70" s="18"/>
      <c r="N70" s="153"/>
    </row>
    <row r="71" spans="1:14">
      <c r="A71" s="10"/>
      <c r="B71" s="319" t="s">
        <v>123</v>
      </c>
      <c r="C71" s="165" t="s">
        <v>124</v>
      </c>
      <c r="D71" s="166">
        <v>1.2897192</v>
      </c>
      <c r="E71" s="167">
        <v>1.9322499999999998</v>
      </c>
      <c r="F71" s="308">
        <v>11464.376081774608</v>
      </c>
      <c r="G71" s="348">
        <v>11773.948099268922</v>
      </c>
      <c r="H71" s="349">
        <v>12086.72669956788</v>
      </c>
      <c r="I71" s="472">
        <v>12399.50529986684</v>
      </c>
      <c r="J71" s="350">
        <v>12712.283900165796</v>
      </c>
      <c r="K71" s="349">
        <v>13025.062500464748</v>
      </c>
      <c r="L71" s="321">
        <v>14063.204068354953</v>
      </c>
      <c r="M71" s="18"/>
      <c r="N71" s="153"/>
    </row>
    <row r="72" spans="1:14">
      <c r="A72" s="10"/>
      <c r="B72" s="319" t="s">
        <v>125</v>
      </c>
      <c r="C72" s="165" t="s">
        <v>126</v>
      </c>
      <c r="D72" s="166">
        <v>1.2677852000000001</v>
      </c>
      <c r="E72" s="167">
        <v>1.8994999999999997</v>
      </c>
      <c r="F72" s="308">
        <v>11229.43917666539</v>
      </c>
      <c r="G72" s="348">
        <v>11533.793149816302</v>
      </c>
      <c r="H72" s="349">
        <v>11841.270417906806</v>
      </c>
      <c r="I72" s="472">
        <v>12148.747685997301</v>
      </c>
      <c r="J72" s="350">
        <v>12456.224954087802</v>
      </c>
      <c r="K72" s="349">
        <v>12763.702222178301</v>
      </c>
      <c r="L72" s="321">
        <v>13780.524648579059</v>
      </c>
      <c r="M72" s="11"/>
      <c r="N72" s="153"/>
    </row>
    <row r="73" spans="1:14">
      <c r="A73" s="10"/>
      <c r="B73" s="319" t="s">
        <v>127</v>
      </c>
      <c r="C73" s="165" t="s">
        <v>128</v>
      </c>
      <c r="D73" s="166">
        <v>1.2458511999999999</v>
      </c>
      <c r="E73" s="167">
        <v>1.8667499999999999</v>
      </c>
      <c r="F73" s="308">
        <v>11062.072852086938</v>
      </c>
      <c r="G73" s="348">
        <v>11361.167136961923</v>
      </c>
      <c r="H73" s="349">
        <v>11663.343072843969</v>
      </c>
      <c r="I73" s="472">
        <v>11965.519008726011</v>
      </c>
      <c r="J73" s="350">
        <v>12267.694944608051</v>
      </c>
      <c r="K73" s="349">
        <v>12569.870880490096</v>
      </c>
      <c r="L73" s="321">
        <v>13570.732403937682</v>
      </c>
      <c r="M73" s="20"/>
      <c r="N73" s="153"/>
    </row>
    <row r="74" spans="1:14">
      <c r="A74" s="4"/>
      <c r="B74" s="319" t="s">
        <v>129</v>
      </c>
      <c r="C74" s="165" t="s">
        <v>130</v>
      </c>
      <c r="D74" s="166">
        <v>1.2239172</v>
      </c>
      <c r="E74" s="167">
        <v>1.8339999999999996</v>
      </c>
      <c r="F74" s="308">
        <v>10894.706527508493</v>
      </c>
      <c r="G74" s="348">
        <v>11188.541124107549</v>
      </c>
      <c r="H74" s="349">
        <v>11485.415727781128</v>
      </c>
      <c r="I74" s="472">
        <v>11782.290331454718</v>
      </c>
      <c r="J74" s="350">
        <v>12079.164935128303</v>
      </c>
      <c r="K74" s="349">
        <v>12376.039538801888</v>
      </c>
      <c r="L74" s="321">
        <v>13360.940159296297</v>
      </c>
      <c r="M74" s="11"/>
      <c r="N74" s="153"/>
    </row>
    <row r="75" spans="1:14" ht="15.75" thickBot="1">
      <c r="A75" s="12"/>
      <c r="B75" s="323" t="s">
        <v>131</v>
      </c>
      <c r="C75" s="173" t="s">
        <v>132</v>
      </c>
      <c r="D75" s="174">
        <v>1.2019832000000001</v>
      </c>
      <c r="E75" s="175">
        <v>1.80125</v>
      </c>
      <c r="F75" s="311">
        <v>10727.340202930041</v>
      </c>
      <c r="G75" s="351">
        <v>11015.915111253165</v>
      </c>
      <c r="H75" s="352">
        <v>11307.488382718293</v>
      </c>
      <c r="I75" s="473">
        <v>11599.061654183424</v>
      </c>
      <c r="J75" s="353">
        <v>11890.634925648552</v>
      </c>
      <c r="K75" s="352">
        <v>12182.208197113679</v>
      </c>
      <c r="L75" s="344">
        <v>13151.14791465491</v>
      </c>
      <c r="M75" s="11"/>
      <c r="N75" s="153"/>
    </row>
    <row r="76" spans="1:14">
      <c r="A76" s="12"/>
      <c r="B76" s="316" t="s">
        <v>133</v>
      </c>
      <c r="C76" s="354" t="s">
        <v>134</v>
      </c>
      <c r="D76" s="182">
        <v>1.1800492</v>
      </c>
      <c r="E76" s="183">
        <v>1.7685</v>
      </c>
      <c r="F76" s="355">
        <v>10273.701939094915</v>
      </c>
      <c r="G76" s="345">
        <v>10557.017159142119</v>
      </c>
      <c r="H76" s="346">
        <v>10843.289098398785</v>
      </c>
      <c r="I76" s="471">
        <v>11129.561037655458</v>
      </c>
      <c r="J76" s="347">
        <v>11129.561037655458</v>
      </c>
      <c r="K76" s="346">
        <v>11702.104916168802</v>
      </c>
      <c r="L76" s="340">
        <v>11988.376855425473</v>
      </c>
      <c r="M76" s="20"/>
      <c r="N76" s="153"/>
    </row>
    <row r="77" spans="1:14">
      <c r="A77" s="10"/>
      <c r="B77" s="319" t="s">
        <v>135</v>
      </c>
      <c r="C77" s="356" t="s">
        <v>136</v>
      </c>
      <c r="D77" s="166">
        <v>1.1581152000000001</v>
      </c>
      <c r="E77" s="167">
        <v>1.7357499999999997</v>
      </c>
      <c r="F77" s="357">
        <v>10111.636946724922</v>
      </c>
      <c r="G77" s="348">
        <v>10389.692478496188</v>
      </c>
      <c r="H77" s="349">
        <v>10670.663085544402</v>
      </c>
      <c r="I77" s="472">
        <v>10951.633692592621</v>
      </c>
      <c r="J77" s="350">
        <v>10951.633692592621</v>
      </c>
      <c r="K77" s="349">
        <v>11513.574906689053</v>
      </c>
      <c r="L77" s="321">
        <v>11794.545513737265</v>
      </c>
      <c r="M77" s="11"/>
      <c r="N77" s="153"/>
    </row>
    <row r="78" spans="1:14">
      <c r="A78" s="4"/>
      <c r="B78" s="319" t="s">
        <v>137</v>
      </c>
      <c r="C78" s="356" t="s">
        <v>138</v>
      </c>
      <c r="D78" s="166">
        <v>1.1361812</v>
      </c>
      <c r="E78" s="167">
        <v>1.7029999999999998</v>
      </c>
      <c r="F78" s="357">
        <v>9882.001373824156</v>
      </c>
      <c r="G78" s="348">
        <v>10154.838861252028</v>
      </c>
      <c r="H78" s="349">
        <v>10430.508136091787</v>
      </c>
      <c r="I78" s="472">
        <v>10706.177410931547</v>
      </c>
      <c r="J78" s="350">
        <v>10706.177410931547</v>
      </c>
      <c r="K78" s="349">
        <v>11257.515960611061</v>
      </c>
      <c r="L78" s="321">
        <v>11533.185235450823</v>
      </c>
      <c r="M78" s="5"/>
      <c r="N78" s="153"/>
    </row>
    <row r="79" spans="1:14">
      <c r="A79" s="4"/>
      <c r="B79" s="319" t="s">
        <v>139</v>
      </c>
      <c r="C79" s="356" t="s">
        <v>140</v>
      </c>
      <c r="D79" s="166">
        <v>1.1142471999999999</v>
      </c>
      <c r="E79" s="167">
        <v>1.6702499999999996</v>
      </c>
      <c r="F79" s="357">
        <v>9719.9363814541684</v>
      </c>
      <c r="G79" s="348">
        <v>9987.5141806061056</v>
      </c>
      <c r="H79" s="349">
        <v>10257.882123237407</v>
      </c>
      <c r="I79" s="472">
        <v>10528.250065868708</v>
      </c>
      <c r="J79" s="350">
        <v>10528.250065868708</v>
      </c>
      <c r="K79" s="349">
        <v>11068.985951131312</v>
      </c>
      <c r="L79" s="321">
        <v>11339.353893762611</v>
      </c>
      <c r="M79" s="18"/>
      <c r="N79" s="153"/>
    </row>
    <row r="80" spans="1:14">
      <c r="A80" s="19"/>
      <c r="B80" s="358" t="s">
        <v>141</v>
      </c>
      <c r="C80" s="359" t="s">
        <v>142</v>
      </c>
      <c r="D80" s="166">
        <v>1.0923132</v>
      </c>
      <c r="E80" s="167">
        <v>1.6375</v>
      </c>
      <c r="F80" s="360">
        <v>9557.8713890841718</v>
      </c>
      <c r="G80" s="361">
        <v>9820.1894999601809</v>
      </c>
      <c r="H80" s="362">
        <v>10085.256110383023</v>
      </c>
      <c r="I80" s="472">
        <v>10350.322720805871</v>
      </c>
      <c r="J80" s="363">
        <v>10350.322720805871</v>
      </c>
      <c r="K80" s="362">
        <v>10880.455941651562</v>
      </c>
      <c r="L80" s="321">
        <v>11145.522552074404</v>
      </c>
      <c r="M80" s="5"/>
      <c r="N80" s="153"/>
    </row>
    <row r="81" spans="1:14" ht="15.75" thickBot="1">
      <c r="A81" s="12"/>
      <c r="B81" s="323" t="s">
        <v>143</v>
      </c>
      <c r="C81" s="364" t="s">
        <v>144</v>
      </c>
      <c r="D81" s="174">
        <v>1.0703792000000001</v>
      </c>
      <c r="E81" s="175">
        <v>1.6047499999999999</v>
      </c>
      <c r="F81" s="365">
        <v>9328.2358161834109</v>
      </c>
      <c r="G81" s="351">
        <v>9585.3358827160173</v>
      </c>
      <c r="H81" s="352">
        <v>9845.101160930406</v>
      </c>
      <c r="I81" s="473">
        <v>10104.866439144796</v>
      </c>
      <c r="J81" s="353">
        <v>10104.866439144796</v>
      </c>
      <c r="K81" s="352">
        <v>10624.396995573568</v>
      </c>
      <c r="L81" s="344">
        <v>10884.162273787957</v>
      </c>
      <c r="M81" s="5"/>
      <c r="N81" s="153"/>
    </row>
    <row r="82" spans="1:14">
      <c r="A82" s="10"/>
      <c r="B82" s="366" t="s">
        <v>145</v>
      </c>
      <c r="C82" s="181" t="s">
        <v>146</v>
      </c>
      <c r="D82" s="182">
        <v>1.0484452000000002</v>
      </c>
      <c r="E82" s="183">
        <v>1.5719999999999998</v>
      </c>
      <c r="F82" s="337">
        <v>8911.7068778074863</v>
      </c>
      <c r="G82" s="367">
        <v>8909.0833100582331</v>
      </c>
      <c r="H82" s="338">
        <v>9163.5472560641647</v>
      </c>
      <c r="I82" s="471">
        <v>9163.5472560641647</v>
      </c>
      <c r="J82" s="339">
        <v>9418.0112020700963</v>
      </c>
      <c r="K82" s="338">
        <v>9672.475148076026</v>
      </c>
      <c r="L82" s="340">
        <v>9926.939094081954</v>
      </c>
      <c r="M82" s="18"/>
      <c r="N82" s="153"/>
    </row>
    <row r="83" spans="1:14">
      <c r="A83" s="10"/>
      <c r="B83" s="368" t="s">
        <v>147</v>
      </c>
      <c r="C83" s="165" t="s">
        <v>148</v>
      </c>
      <c r="D83" s="166">
        <v>1.0265112000000001</v>
      </c>
      <c r="E83" s="167">
        <v>1.5392499999999998</v>
      </c>
      <c r="F83" s="308">
        <v>8754.9432176459504</v>
      </c>
      <c r="G83" s="309">
        <v>8752.3612938292245</v>
      </c>
      <c r="H83" s="320">
        <v>9001.5239076266989</v>
      </c>
      <c r="I83" s="472">
        <v>9001.5239076266989</v>
      </c>
      <c r="J83" s="341">
        <v>9250.6865214241716</v>
      </c>
      <c r="K83" s="320">
        <v>9499.8491352216461</v>
      </c>
      <c r="L83" s="321">
        <v>9749.0117490191205</v>
      </c>
      <c r="M83" s="11"/>
      <c r="N83" s="153"/>
    </row>
    <row r="84" spans="1:14">
      <c r="A84" s="10"/>
      <c r="B84" s="368" t="s">
        <v>149</v>
      </c>
      <c r="C84" s="165" t="s">
        <v>150</v>
      </c>
      <c r="D84" s="166">
        <v>1.0045771999999999</v>
      </c>
      <c r="E84" s="167">
        <v>1.5064999999999997</v>
      </c>
      <c r="F84" s="308">
        <v>8530.6089769536429</v>
      </c>
      <c r="G84" s="309">
        <v>8528.1103410019732</v>
      </c>
      <c r="H84" s="320">
        <v>8771.9716225909924</v>
      </c>
      <c r="I84" s="472">
        <v>8771.9716225909924</v>
      </c>
      <c r="J84" s="341">
        <v>9015.8329041800098</v>
      </c>
      <c r="K84" s="320">
        <v>9259.6941857690254</v>
      </c>
      <c r="L84" s="321">
        <v>9503.5554673580427</v>
      </c>
      <c r="M84" s="11"/>
      <c r="N84" s="153"/>
    </row>
    <row r="85" spans="1:14">
      <c r="A85" s="4"/>
      <c r="B85" s="368" t="s">
        <v>151</v>
      </c>
      <c r="C85" s="165" t="s">
        <v>152</v>
      </c>
      <c r="D85" s="166">
        <v>0.98264320000000005</v>
      </c>
      <c r="E85" s="167">
        <v>1.4737499999999999</v>
      </c>
      <c r="F85" s="308">
        <v>8373.845316792107</v>
      </c>
      <c r="G85" s="309">
        <v>8371.3883247729646</v>
      </c>
      <c r="H85" s="320">
        <v>8609.9482741535248</v>
      </c>
      <c r="I85" s="472">
        <v>8609.9482741535248</v>
      </c>
      <c r="J85" s="341">
        <v>8848.5082235340869</v>
      </c>
      <c r="K85" s="320">
        <v>9087.0681729146418</v>
      </c>
      <c r="L85" s="321">
        <v>9325.6281222952039</v>
      </c>
      <c r="M85" s="20"/>
      <c r="N85" s="153"/>
    </row>
    <row r="86" spans="1:14">
      <c r="A86" s="12"/>
      <c r="B86" s="368" t="s">
        <v>153</v>
      </c>
      <c r="C86" s="165" t="s">
        <v>154</v>
      </c>
      <c r="D86" s="166">
        <v>0.96070920000000004</v>
      </c>
      <c r="E86" s="167">
        <v>1.4409999999999998</v>
      </c>
      <c r="F86" s="308">
        <v>8217.0816566305712</v>
      </c>
      <c r="G86" s="309">
        <v>8214.6663085439541</v>
      </c>
      <c r="H86" s="320">
        <v>8447.9249257160573</v>
      </c>
      <c r="I86" s="472">
        <v>8447.9249257160573</v>
      </c>
      <c r="J86" s="341">
        <v>8681.1835428881623</v>
      </c>
      <c r="K86" s="320">
        <v>8914.4421600602655</v>
      </c>
      <c r="L86" s="321">
        <v>9147.7007772323686</v>
      </c>
      <c r="M86" s="18"/>
      <c r="N86" s="153"/>
    </row>
    <row r="87" spans="1:14" ht="15.75" thickBot="1">
      <c r="A87" s="12"/>
      <c r="B87" s="369" t="s">
        <v>155</v>
      </c>
      <c r="C87" s="173" t="s">
        <v>156</v>
      </c>
      <c r="D87" s="174">
        <v>0.93877520000000014</v>
      </c>
      <c r="E87" s="175">
        <v>1.4082499999999998</v>
      </c>
      <c r="F87" s="311">
        <v>7992.7474159382655</v>
      </c>
      <c r="G87" s="312">
        <v>7990.4153557167074</v>
      </c>
      <c r="H87" s="342">
        <v>8218.3726406803544</v>
      </c>
      <c r="I87" s="473">
        <v>8218.3726406803544</v>
      </c>
      <c r="J87" s="343">
        <v>8446.3299256439986</v>
      </c>
      <c r="K87" s="342">
        <v>8674.2872106076484</v>
      </c>
      <c r="L87" s="344">
        <v>8902.2444955712926</v>
      </c>
      <c r="M87" s="11"/>
      <c r="N87" s="153"/>
    </row>
    <row r="88" spans="1:14">
      <c r="A88" s="10"/>
      <c r="B88" s="366" t="s">
        <v>157</v>
      </c>
      <c r="C88" s="181" t="s">
        <v>158</v>
      </c>
      <c r="D88" s="182">
        <v>0.9168411999999998</v>
      </c>
      <c r="E88" s="183">
        <v>1.3754999999999999</v>
      </c>
      <c r="F88" s="355">
        <v>7613.3278030215406</v>
      </c>
      <c r="G88" s="317">
        <v>7833.693339487696</v>
      </c>
      <c r="H88" s="338">
        <v>7833.693339487696</v>
      </c>
      <c r="I88" s="471">
        <v>7833.693339487696</v>
      </c>
      <c r="J88" s="370">
        <v>8056.3492922428877</v>
      </c>
      <c r="K88" s="338">
        <v>8279.0052449980776</v>
      </c>
      <c r="L88" s="340">
        <v>8501.6611977532648</v>
      </c>
      <c r="M88" s="20"/>
      <c r="N88" s="153"/>
    </row>
    <row r="89" spans="1:14">
      <c r="A89" s="4"/>
      <c r="B89" s="368" t="s">
        <v>159</v>
      </c>
      <c r="C89" s="165" t="s">
        <v>160</v>
      </c>
      <c r="D89" s="166">
        <v>0.89490720000000001</v>
      </c>
      <c r="E89" s="167">
        <v>1.3427499999999997</v>
      </c>
      <c r="F89" s="357">
        <v>7461.8654750684573</v>
      </c>
      <c r="G89" s="310">
        <v>7676.9713232586873</v>
      </c>
      <c r="H89" s="320">
        <v>7676.9713232586873</v>
      </c>
      <c r="I89" s="472">
        <v>7676.9713232586873</v>
      </c>
      <c r="J89" s="371">
        <v>7894.3259438054229</v>
      </c>
      <c r="K89" s="320">
        <v>8111.6805643521539</v>
      </c>
      <c r="L89" s="321">
        <v>8329.0351848988885</v>
      </c>
      <c r="M89" s="11"/>
      <c r="N89" s="153"/>
    </row>
    <row r="90" spans="1:14">
      <c r="A90" s="4"/>
      <c r="B90" s="368" t="s">
        <v>161</v>
      </c>
      <c r="C90" s="165" t="s">
        <v>162</v>
      </c>
      <c r="D90" s="166">
        <v>0.8729732</v>
      </c>
      <c r="E90" s="167">
        <v>1.31</v>
      </c>
      <c r="F90" s="357">
        <v>7242.8325665846078</v>
      </c>
      <c r="G90" s="310">
        <v>7452.7203704314397</v>
      </c>
      <c r="H90" s="320">
        <v>7452.7203704314397</v>
      </c>
      <c r="I90" s="472">
        <v>7452.7203704314397</v>
      </c>
      <c r="J90" s="371">
        <v>7664.7736587697145</v>
      </c>
      <c r="K90" s="320">
        <v>7876.8269471079911</v>
      </c>
      <c r="L90" s="321">
        <v>8088.8802354462659</v>
      </c>
      <c r="M90" s="5"/>
      <c r="N90" s="153"/>
    </row>
    <row r="91" spans="1:14">
      <c r="A91" s="19"/>
      <c r="B91" s="368" t="s">
        <v>163</v>
      </c>
      <c r="C91" s="165" t="s">
        <v>164</v>
      </c>
      <c r="D91" s="166">
        <v>0.8510392</v>
      </c>
      <c r="E91" s="167">
        <v>1.2772499999999998</v>
      </c>
      <c r="F91" s="357">
        <v>7091.3702386315317</v>
      </c>
      <c r="G91" s="310">
        <v>7295.998354202432</v>
      </c>
      <c r="H91" s="320">
        <v>7295.998354202432</v>
      </c>
      <c r="I91" s="472">
        <v>7295.998354202432</v>
      </c>
      <c r="J91" s="371">
        <v>7502.7503103322488</v>
      </c>
      <c r="K91" s="320">
        <v>7709.502266462071</v>
      </c>
      <c r="L91" s="321">
        <v>7916.2542225918869</v>
      </c>
      <c r="M91" s="18"/>
      <c r="N91" s="153"/>
    </row>
    <row r="92" spans="1:14">
      <c r="A92" s="12"/>
      <c r="B92" s="368" t="s">
        <v>165</v>
      </c>
      <c r="C92" s="165" t="s">
        <v>166</v>
      </c>
      <c r="D92" s="166">
        <v>0.82910519999999999</v>
      </c>
      <c r="E92" s="167">
        <v>1.2444999999999997</v>
      </c>
      <c r="F92" s="357">
        <v>6939.907910678452</v>
      </c>
      <c r="G92" s="310">
        <v>7139.2763379734206</v>
      </c>
      <c r="H92" s="320">
        <v>7139.2763379734206</v>
      </c>
      <c r="I92" s="472">
        <v>7139.2763379734206</v>
      </c>
      <c r="J92" s="371">
        <v>7340.7269618947876</v>
      </c>
      <c r="K92" s="320">
        <v>7542.1775858161454</v>
      </c>
      <c r="L92" s="321">
        <v>7743.6282097375088</v>
      </c>
      <c r="M92" s="11"/>
      <c r="N92" s="153"/>
    </row>
    <row r="93" spans="1:14" ht="15.75" thickBot="1">
      <c r="A93" s="19"/>
      <c r="B93" s="369" t="s">
        <v>167</v>
      </c>
      <c r="C93" s="173" t="s">
        <v>168</v>
      </c>
      <c r="D93" s="174">
        <v>0.80717120000000009</v>
      </c>
      <c r="E93" s="175">
        <v>1.2117499999999999</v>
      </c>
      <c r="F93" s="365">
        <v>6720.8750021946016</v>
      </c>
      <c r="G93" s="313">
        <v>6915.0253851461739</v>
      </c>
      <c r="H93" s="342">
        <v>6915.0253851461739</v>
      </c>
      <c r="I93" s="473">
        <v>6915.0253851461739</v>
      </c>
      <c r="J93" s="372">
        <v>7111.1746768590765</v>
      </c>
      <c r="K93" s="342">
        <v>7307.3239685719818</v>
      </c>
      <c r="L93" s="344">
        <v>7503.4732602848881</v>
      </c>
      <c r="M93" s="18"/>
      <c r="N93" s="153"/>
    </row>
    <row r="94" spans="1:14">
      <c r="A94" s="19"/>
      <c r="B94" s="366" t="s">
        <v>169</v>
      </c>
      <c r="C94" s="181" t="s">
        <v>170</v>
      </c>
      <c r="D94" s="182">
        <v>0.78523719999999997</v>
      </c>
      <c r="E94" s="183">
        <v>1.1789999999999998</v>
      </c>
      <c r="F94" s="355">
        <v>6568.2500517850667</v>
      </c>
      <c r="G94" s="317">
        <v>6567.4554094127161</v>
      </c>
      <c r="H94" s="338">
        <v>6567.4554094127161</v>
      </c>
      <c r="I94" s="471">
        <v>6758.3033689171652</v>
      </c>
      <c r="J94" s="339">
        <v>6758.3033689171652</v>
      </c>
      <c r="K94" s="317">
        <v>6758.3033689171652</v>
      </c>
      <c r="L94" s="340">
        <v>6949.1513284216107</v>
      </c>
      <c r="M94" s="5"/>
      <c r="N94" s="153"/>
    </row>
    <row r="95" spans="1:14">
      <c r="A95" s="12"/>
      <c r="B95" s="368" t="s">
        <v>171</v>
      </c>
      <c r="C95" s="165" t="s">
        <v>172</v>
      </c>
      <c r="D95" s="166">
        <v>0.76330319999999996</v>
      </c>
      <c r="E95" s="167">
        <v>1.14625</v>
      </c>
      <c r="F95" s="357">
        <v>6416.5903715661916</v>
      </c>
      <c r="G95" s="310">
        <v>6416.0347253921645</v>
      </c>
      <c r="H95" s="320">
        <v>6416.0347253921645</v>
      </c>
      <c r="I95" s="472">
        <v>6601.5813526881548</v>
      </c>
      <c r="J95" s="341">
        <v>6601.5813526881548</v>
      </c>
      <c r="K95" s="310">
        <v>6601.5813526881548</v>
      </c>
      <c r="L95" s="321">
        <v>6787.127979984145</v>
      </c>
      <c r="M95" s="20"/>
      <c r="N95" s="153"/>
    </row>
    <row r="96" spans="1:14">
      <c r="A96" s="19"/>
      <c r="B96" s="368" t="s">
        <v>173</v>
      </c>
      <c r="C96" s="165" t="s">
        <v>174</v>
      </c>
      <c r="D96" s="166">
        <v>0.74136920000000006</v>
      </c>
      <c r="E96" s="167">
        <v>1.1134999999999999</v>
      </c>
      <c r="F96" s="357">
        <v>6197.6283502453671</v>
      </c>
      <c r="G96" s="310">
        <v>6197.0851047733686</v>
      </c>
      <c r="H96" s="320">
        <v>6197.0851047733686</v>
      </c>
      <c r="I96" s="472">
        <v>6377.3303998609044</v>
      </c>
      <c r="J96" s="341">
        <v>6377.3303998609044</v>
      </c>
      <c r="K96" s="310">
        <v>6377.3303998609044</v>
      </c>
      <c r="L96" s="321">
        <v>6557.5756949484385</v>
      </c>
      <c r="M96" s="11"/>
      <c r="N96" s="153"/>
    </row>
    <row r="97" spans="1:14">
      <c r="A97" s="10"/>
      <c r="B97" s="368" t="s">
        <v>175</v>
      </c>
      <c r="C97" s="165" t="s">
        <v>176</v>
      </c>
      <c r="D97" s="166">
        <v>0.71943519999999994</v>
      </c>
      <c r="E97" s="167">
        <v>1.0807499999999999</v>
      </c>
      <c r="F97" s="357">
        <v>6046.1953197368193</v>
      </c>
      <c r="G97" s="310">
        <v>6045.6644207528188</v>
      </c>
      <c r="H97" s="320">
        <v>6045.6644207528188</v>
      </c>
      <c r="I97" s="472">
        <v>6220.6083836318958</v>
      </c>
      <c r="J97" s="341">
        <v>6220.6083836318958</v>
      </c>
      <c r="K97" s="310">
        <v>6220.6083836318958</v>
      </c>
      <c r="L97" s="321">
        <v>6395.5523465109754</v>
      </c>
      <c r="M97" s="11"/>
      <c r="N97" s="153"/>
    </row>
    <row r="98" spans="1:14">
      <c r="A98" s="4"/>
      <c r="B98" s="368" t="s">
        <v>177</v>
      </c>
      <c r="C98" s="165" t="s">
        <v>178</v>
      </c>
      <c r="D98" s="166">
        <v>0.69750120000000004</v>
      </c>
      <c r="E98" s="167">
        <v>1.0479999999999998</v>
      </c>
      <c r="F98" s="357">
        <v>5894.7622892282661</v>
      </c>
      <c r="G98" s="310">
        <v>5894.2437367322664</v>
      </c>
      <c r="H98" s="320">
        <v>5894.2437367322664</v>
      </c>
      <c r="I98" s="472">
        <v>6063.886367402888</v>
      </c>
      <c r="J98" s="341">
        <v>6063.886367402888</v>
      </c>
      <c r="K98" s="310">
        <v>6063.886367402888</v>
      </c>
      <c r="L98" s="321">
        <v>6233.528998073506</v>
      </c>
      <c r="M98" s="20"/>
      <c r="N98" s="153"/>
    </row>
    <row r="99" spans="1:14" ht="15.75" thickBot="1">
      <c r="A99" s="19"/>
      <c r="B99" s="369" t="s">
        <v>179</v>
      </c>
      <c r="C99" s="173" t="s">
        <v>180</v>
      </c>
      <c r="D99" s="174">
        <v>0.67556720000000003</v>
      </c>
      <c r="E99" s="175">
        <v>1.01525</v>
      </c>
      <c r="F99" s="365">
        <v>5743.3292587197147</v>
      </c>
      <c r="G99" s="313">
        <v>5742.8230527117157</v>
      </c>
      <c r="H99" s="342">
        <v>5742.8230527117157</v>
      </c>
      <c r="I99" s="473">
        <v>5907.164351173883</v>
      </c>
      <c r="J99" s="343">
        <v>5907.164351173883</v>
      </c>
      <c r="K99" s="313">
        <v>5907.164351173883</v>
      </c>
      <c r="L99" s="344">
        <v>6071.5056496360421</v>
      </c>
      <c r="M99" s="5"/>
      <c r="N99" s="153"/>
    </row>
    <row r="100" spans="1:14">
      <c r="A100" s="4"/>
      <c r="B100" s="366" t="s">
        <v>181</v>
      </c>
      <c r="C100" s="181" t="s">
        <v>182</v>
      </c>
      <c r="D100" s="182">
        <v>0.65363320000000003</v>
      </c>
      <c r="E100" s="183">
        <v>0.98250000000000004</v>
      </c>
      <c r="F100" s="355">
        <v>5524.354945124921</v>
      </c>
      <c r="G100" s="317">
        <v>5523.8734320929198</v>
      </c>
      <c r="H100" s="338">
        <v>5523.8734320929198</v>
      </c>
      <c r="I100" s="471">
        <v>5523.8734320929198</v>
      </c>
      <c r="J100" s="339">
        <v>5523.8734320929198</v>
      </c>
      <c r="K100" s="317">
        <v>5682.9133983466272</v>
      </c>
      <c r="L100" s="373">
        <v>5682.9133983466272</v>
      </c>
      <c r="M100" s="18"/>
      <c r="N100" s="153"/>
    </row>
    <row r="101" spans="1:14">
      <c r="A101" s="10"/>
      <c r="B101" s="368" t="s">
        <v>183</v>
      </c>
      <c r="C101" s="165" t="s">
        <v>184</v>
      </c>
      <c r="D101" s="166">
        <v>0.63169919999999991</v>
      </c>
      <c r="E101" s="167">
        <v>0.94974999999999987</v>
      </c>
      <c r="F101" s="357">
        <v>5372.9219146163687</v>
      </c>
      <c r="G101" s="310">
        <v>5372.45274807237</v>
      </c>
      <c r="H101" s="320">
        <v>5372.45274807237</v>
      </c>
      <c r="I101" s="472">
        <v>5372.45274807237</v>
      </c>
      <c r="J101" s="341">
        <v>5372.45274807237</v>
      </c>
      <c r="K101" s="310">
        <v>5526.1913821176195</v>
      </c>
      <c r="L101" s="374">
        <v>5526.1913821176195</v>
      </c>
      <c r="M101" s="20"/>
      <c r="N101" s="153"/>
    </row>
    <row r="102" spans="1:14">
      <c r="A102" s="12"/>
      <c r="B102" s="368" t="s">
        <v>185</v>
      </c>
      <c r="C102" s="165" t="s">
        <v>186</v>
      </c>
      <c r="D102" s="166">
        <v>0.60976520000000001</v>
      </c>
      <c r="E102" s="167">
        <v>0.91699999999999982</v>
      </c>
      <c r="F102" s="357">
        <v>5153.9476010215758</v>
      </c>
      <c r="G102" s="310">
        <v>5153.5031274535759</v>
      </c>
      <c r="H102" s="320">
        <v>5153.5031274535759</v>
      </c>
      <c r="I102" s="472">
        <v>5153.5031274535759</v>
      </c>
      <c r="J102" s="341">
        <v>5153.5031274535759</v>
      </c>
      <c r="K102" s="310">
        <v>5301.9404292903691</v>
      </c>
      <c r="L102" s="374">
        <v>5301.9404292903691</v>
      </c>
      <c r="M102" s="5"/>
      <c r="N102" s="153"/>
    </row>
    <row r="103" spans="1:14">
      <c r="A103" s="19"/>
      <c r="B103" s="368" t="s">
        <v>187</v>
      </c>
      <c r="C103" s="165" t="s">
        <v>188</v>
      </c>
      <c r="D103" s="166">
        <v>0.58783120000000011</v>
      </c>
      <c r="E103" s="167">
        <v>0.88424999999999998</v>
      </c>
      <c r="F103" s="357">
        <v>5002.5145705130253</v>
      </c>
      <c r="G103" s="310">
        <v>5002.0824434330252</v>
      </c>
      <c r="H103" s="320">
        <v>5002.0824434330252</v>
      </c>
      <c r="I103" s="472">
        <v>5002.0824434330252</v>
      </c>
      <c r="J103" s="341">
        <v>5002.0824434330252</v>
      </c>
      <c r="K103" s="310">
        <v>5145.2184130613605</v>
      </c>
      <c r="L103" s="374">
        <v>5145.2184130613605</v>
      </c>
      <c r="M103" s="11"/>
      <c r="N103" s="153"/>
    </row>
    <row r="104" spans="1:14">
      <c r="A104" s="19"/>
      <c r="B104" s="368" t="s">
        <v>189</v>
      </c>
      <c r="C104" s="165" t="s">
        <v>190</v>
      </c>
      <c r="D104" s="166">
        <v>0.56589719999999999</v>
      </c>
      <c r="E104" s="167">
        <v>0.85149999999999992</v>
      </c>
      <c r="F104" s="357">
        <v>4851.0815400044739</v>
      </c>
      <c r="G104" s="310">
        <v>4850.6617594124727</v>
      </c>
      <c r="H104" s="320">
        <v>4850.6617594124727</v>
      </c>
      <c r="I104" s="472">
        <v>4850.6617594124727</v>
      </c>
      <c r="J104" s="341">
        <v>4850.6617594124727</v>
      </c>
      <c r="K104" s="310">
        <v>4988.4963968323509</v>
      </c>
      <c r="L104" s="374">
        <v>4988.4963968323509</v>
      </c>
      <c r="M104" s="5"/>
      <c r="N104" s="153"/>
    </row>
    <row r="105" spans="1:14" ht="15.75" thickBot="1">
      <c r="A105" s="12"/>
      <c r="B105" s="369" t="s">
        <v>191</v>
      </c>
      <c r="C105" s="173" t="s">
        <v>192</v>
      </c>
      <c r="D105" s="174">
        <v>0.54396319999999998</v>
      </c>
      <c r="E105" s="175">
        <v>0.81874999999999998</v>
      </c>
      <c r="F105" s="365">
        <v>4699.6485094959207</v>
      </c>
      <c r="G105" s="343">
        <v>4699.2410753919212</v>
      </c>
      <c r="H105" s="372">
        <v>4699.2410753919212</v>
      </c>
      <c r="I105" s="473">
        <v>4699.2410753919212</v>
      </c>
      <c r="J105" s="343">
        <v>4699.2410753919212</v>
      </c>
      <c r="K105" s="343">
        <v>4831.7743806033423</v>
      </c>
      <c r="L105" s="375">
        <v>4831.7743806033423</v>
      </c>
      <c r="M105" s="18"/>
      <c r="N105" s="153"/>
    </row>
    <row r="106" spans="1:14">
      <c r="A106" s="10"/>
      <c r="B106" s="366" t="s">
        <v>193</v>
      </c>
      <c r="C106" s="181" t="s">
        <v>194</v>
      </c>
      <c r="D106" s="182">
        <v>0.52202919999999997</v>
      </c>
      <c r="E106" s="183">
        <v>0.78599999999999992</v>
      </c>
      <c r="F106" s="376">
        <v>4480.674195901127</v>
      </c>
      <c r="G106" s="287">
        <v>4480.291454773128</v>
      </c>
      <c r="H106" s="377">
        <v>4480.291454773128</v>
      </c>
      <c r="I106" s="471">
        <v>4480.291454773128</v>
      </c>
      <c r="J106" s="378">
        <v>4480.291454773128</v>
      </c>
      <c r="K106" s="287">
        <v>4480.291454773128</v>
      </c>
      <c r="L106" s="379">
        <v>4480.291454773128</v>
      </c>
      <c r="M106" s="20"/>
      <c r="N106" s="153"/>
    </row>
    <row r="107" spans="1:14">
      <c r="A107" s="4"/>
      <c r="B107" s="368" t="s">
        <v>195</v>
      </c>
      <c r="C107" s="157" t="s">
        <v>196</v>
      </c>
      <c r="D107" s="166">
        <v>0.50009519999999996</v>
      </c>
      <c r="E107" s="167">
        <v>0.75324999999999986</v>
      </c>
      <c r="F107" s="380">
        <v>4329.2411653925765</v>
      </c>
      <c r="G107" s="332">
        <v>4328.8707707525755</v>
      </c>
      <c r="H107" s="381">
        <v>4328.8707707525755</v>
      </c>
      <c r="I107" s="472">
        <v>4328.8707707525755</v>
      </c>
      <c r="J107" s="382">
        <v>4328.8707707525755</v>
      </c>
      <c r="K107" s="332">
        <v>4328.8707707525755</v>
      </c>
      <c r="L107" s="383">
        <v>4328.8707707525755</v>
      </c>
      <c r="M107" s="20"/>
      <c r="N107" s="153"/>
    </row>
    <row r="108" spans="1:14">
      <c r="A108" s="12"/>
      <c r="B108" s="368" t="s">
        <v>197</v>
      </c>
      <c r="C108" s="157" t="s">
        <v>198</v>
      </c>
      <c r="D108" s="166">
        <v>0.47816120000000001</v>
      </c>
      <c r="E108" s="167">
        <v>0.72049999999999992</v>
      </c>
      <c r="F108" s="380">
        <v>4110.2668517977836</v>
      </c>
      <c r="G108" s="332">
        <v>4109.9211501337832</v>
      </c>
      <c r="H108" s="381">
        <v>4109.9211501337832</v>
      </c>
      <c r="I108" s="472">
        <v>4109.9211501337832</v>
      </c>
      <c r="J108" s="382">
        <v>4109.9211501337832</v>
      </c>
      <c r="K108" s="332">
        <v>4109.9211501337832</v>
      </c>
      <c r="L108" s="383">
        <v>4109.9211501337832</v>
      </c>
      <c r="M108" s="5"/>
      <c r="N108" s="153"/>
    </row>
    <row r="109" spans="1:14">
      <c r="A109" s="10"/>
      <c r="B109" s="368" t="s">
        <v>199</v>
      </c>
      <c r="C109" s="157" t="s">
        <v>200</v>
      </c>
      <c r="D109" s="166">
        <v>0.4562272</v>
      </c>
      <c r="E109" s="167">
        <v>0.68774999999999997</v>
      </c>
      <c r="F109" s="380">
        <v>3958.8338212892304</v>
      </c>
      <c r="G109" s="332">
        <v>3958.5004661132302</v>
      </c>
      <c r="H109" s="381">
        <v>3958.5004661132302</v>
      </c>
      <c r="I109" s="472">
        <v>3958.5004661132302</v>
      </c>
      <c r="J109" s="382">
        <v>3958.5004661132302</v>
      </c>
      <c r="K109" s="332">
        <v>3958.5004661132302</v>
      </c>
      <c r="L109" s="383">
        <v>3958.5004661132302</v>
      </c>
      <c r="M109" s="18"/>
      <c r="N109" s="153"/>
    </row>
    <row r="110" spans="1:14">
      <c r="A110" s="10"/>
      <c r="B110" s="368" t="s">
        <v>201</v>
      </c>
      <c r="C110" s="157" t="s">
        <v>202</v>
      </c>
      <c r="D110" s="166">
        <v>0.43429319999999999</v>
      </c>
      <c r="E110" s="167">
        <v>0.65500000000000003</v>
      </c>
      <c r="F110" s="380">
        <v>3807.4007907806799</v>
      </c>
      <c r="G110" s="332">
        <v>3807.0797820926791</v>
      </c>
      <c r="H110" s="381">
        <v>3807.0797820926791</v>
      </c>
      <c r="I110" s="472">
        <v>3807.0797820926791</v>
      </c>
      <c r="J110" s="382">
        <v>3807.0797820926791</v>
      </c>
      <c r="K110" s="332">
        <v>3807.0797820926791</v>
      </c>
      <c r="L110" s="383">
        <v>3807.0797820926791</v>
      </c>
      <c r="M110" s="18"/>
      <c r="N110" s="153"/>
    </row>
    <row r="111" spans="1:14" ht="15.75" thickBot="1">
      <c r="A111" s="10"/>
      <c r="B111" s="369" t="s">
        <v>203</v>
      </c>
      <c r="C111" s="384" t="s">
        <v>204</v>
      </c>
      <c r="D111" s="174">
        <v>0.41235919999999998</v>
      </c>
      <c r="E111" s="175">
        <v>0.62224999999999986</v>
      </c>
      <c r="F111" s="385">
        <v>3655.9677602721276</v>
      </c>
      <c r="G111" s="301">
        <v>3655.659098072128</v>
      </c>
      <c r="H111" s="386">
        <v>3655.659098072128</v>
      </c>
      <c r="I111" s="473">
        <v>3655.659098072128</v>
      </c>
      <c r="J111" s="387">
        <v>3655.659098072128</v>
      </c>
      <c r="K111" s="301">
        <v>3655.659098072128</v>
      </c>
      <c r="L111" s="388">
        <v>3655.659098072128</v>
      </c>
      <c r="M111" s="11"/>
      <c r="N111" s="153"/>
    </row>
    <row r="112" spans="1:14">
      <c r="A112" s="4"/>
      <c r="B112" s="389" t="s">
        <v>205</v>
      </c>
      <c r="C112" s="157" t="s">
        <v>206</v>
      </c>
      <c r="D112" s="158">
        <v>0.39042520000000003</v>
      </c>
      <c r="E112" s="159">
        <v>0.58949999999999991</v>
      </c>
      <c r="F112" s="376">
        <v>3436.9934466773343</v>
      </c>
      <c r="G112" s="287">
        <v>3436.7094774533343</v>
      </c>
      <c r="H112" s="377">
        <v>3436.7094774533343</v>
      </c>
      <c r="I112" s="471">
        <v>3436.7094774533343</v>
      </c>
      <c r="J112" s="378">
        <v>3436.7094774533343</v>
      </c>
      <c r="K112" s="287">
        <v>3436.7094774533343</v>
      </c>
      <c r="L112" s="379">
        <v>3436.7094774533343</v>
      </c>
      <c r="M112" s="20"/>
      <c r="N112" s="153"/>
    </row>
    <row r="113" spans="1:14">
      <c r="A113" s="12"/>
      <c r="B113" s="368" t="s">
        <v>207</v>
      </c>
      <c r="C113" s="157" t="s">
        <v>208</v>
      </c>
      <c r="D113" s="166">
        <v>0.36849120000000002</v>
      </c>
      <c r="E113" s="167">
        <v>0.55674999999999997</v>
      </c>
      <c r="F113" s="380">
        <v>3285.560416168782</v>
      </c>
      <c r="G113" s="332">
        <v>3285.2887934327828</v>
      </c>
      <c r="H113" s="381">
        <v>3285.2887934327828</v>
      </c>
      <c r="I113" s="472">
        <v>3285.2887934327828</v>
      </c>
      <c r="J113" s="382">
        <v>3285.2887934327828</v>
      </c>
      <c r="K113" s="332">
        <v>3285.2887934327828</v>
      </c>
      <c r="L113" s="383">
        <v>3285.2887934327828</v>
      </c>
      <c r="M113" s="11"/>
      <c r="N113" s="153"/>
    </row>
    <row r="114" spans="1:14" ht="15.75" thickBot="1">
      <c r="A114" s="12"/>
      <c r="B114" s="390" t="s">
        <v>209</v>
      </c>
      <c r="C114" s="391" t="s">
        <v>210</v>
      </c>
      <c r="D114" s="228">
        <v>0.34655720000000001</v>
      </c>
      <c r="E114" s="229">
        <v>0.52399999999999991</v>
      </c>
      <c r="F114" s="385">
        <v>3134.1273856602311</v>
      </c>
      <c r="G114" s="301">
        <v>3133.8681094122303</v>
      </c>
      <c r="H114" s="386">
        <v>3133.8681094122303</v>
      </c>
      <c r="I114" s="473">
        <v>3133.8681094122303</v>
      </c>
      <c r="J114" s="387">
        <v>3133.8681094122303</v>
      </c>
      <c r="K114" s="301">
        <v>3133.8681094122303</v>
      </c>
      <c r="L114" s="388">
        <v>3133.8681094122303</v>
      </c>
      <c r="M114" s="11"/>
      <c r="N114" s="153"/>
    </row>
    <row r="115" spans="1:14" ht="15.75" thickBot="1">
      <c r="A115" s="10"/>
      <c r="B115" s="793" t="s">
        <v>211</v>
      </c>
      <c r="C115" s="794"/>
      <c r="D115" s="794"/>
      <c r="E115" s="794"/>
      <c r="F115" s="830"/>
      <c r="G115" s="830"/>
      <c r="H115" s="830"/>
      <c r="I115" s="830"/>
      <c r="J115" s="830"/>
      <c r="K115" s="830"/>
      <c r="L115" s="831"/>
      <c r="M115" s="20"/>
    </row>
    <row r="116" spans="1:14">
      <c r="A116" s="19"/>
      <c r="B116" s="283" t="s">
        <v>212</v>
      </c>
      <c r="C116" s="392" t="s">
        <v>213</v>
      </c>
      <c r="D116" s="182">
        <v>2.9969999999999999</v>
      </c>
      <c r="E116" s="183">
        <v>4.3579999999999997</v>
      </c>
      <c r="F116" s="393">
        <v>38333.174385620725</v>
      </c>
      <c r="G116" s="286"/>
      <c r="H116" s="287"/>
      <c r="I116" s="456"/>
      <c r="J116" s="287"/>
      <c r="K116" s="288"/>
      <c r="L116" s="394"/>
      <c r="M116" s="20"/>
      <c r="N116" s="155"/>
    </row>
    <row r="117" spans="1:14">
      <c r="A117" s="19"/>
      <c r="B117" s="290" t="s">
        <v>214</v>
      </c>
      <c r="C117" s="395" t="s">
        <v>215</v>
      </c>
      <c r="D117" s="166">
        <v>2.97</v>
      </c>
      <c r="E117" s="167">
        <v>4.32</v>
      </c>
      <c r="F117" s="396">
        <v>37958.201298774053</v>
      </c>
      <c r="G117" s="293"/>
      <c r="H117" s="294"/>
      <c r="I117" s="457"/>
      <c r="J117" s="294"/>
      <c r="K117" s="295"/>
      <c r="L117" s="397"/>
      <c r="M117" s="20"/>
      <c r="N117" s="155"/>
    </row>
    <row r="118" spans="1:14">
      <c r="A118" s="19"/>
      <c r="B118" s="290" t="s">
        <v>216</v>
      </c>
      <c r="C118" s="395" t="s">
        <v>217</v>
      </c>
      <c r="D118" s="166">
        <v>2.944</v>
      </c>
      <c r="E118" s="167">
        <v>4.282</v>
      </c>
      <c r="F118" s="396">
        <v>37671.003794169184</v>
      </c>
      <c r="G118" s="293"/>
      <c r="H118" s="294"/>
      <c r="I118" s="457"/>
      <c r="J118" s="294"/>
      <c r="K118" s="295"/>
      <c r="L118" s="397"/>
      <c r="M118" s="20"/>
      <c r="N118" s="155"/>
    </row>
    <row r="119" spans="1:14">
      <c r="A119" s="19"/>
      <c r="B119" s="290" t="s">
        <v>218</v>
      </c>
      <c r="C119" s="395" t="s">
        <v>219</v>
      </c>
      <c r="D119" s="166">
        <v>2.9169999999999998</v>
      </c>
      <c r="E119" s="167">
        <v>4.2430000000000003</v>
      </c>
      <c r="F119" s="396">
        <v>37296.030707322505</v>
      </c>
      <c r="G119" s="293"/>
      <c r="H119" s="294"/>
      <c r="I119" s="457"/>
      <c r="J119" s="294"/>
      <c r="K119" s="295"/>
      <c r="L119" s="397"/>
      <c r="M119" s="20"/>
      <c r="N119" s="155"/>
    </row>
    <row r="120" spans="1:14">
      <c r="A120" s="19"/>
      <c r="B120" s="290" t="s">
        <v>220</v>
      </c>
      <c r="C120" s="395" t="s">
        <v>221</v>
      </c>
      <c r="D120" s="166">
        <v>2.8919999999999999</v>
      </c>
      <c r="E120" s="167">
        <v>4.2039999999999997</v>
      </c>
      <c r="F120" s="396">
        <v>37011.93285398039</v>
      </c>
      <c r="G120" s="293"/>
      <c r="H120" s="294"/>
      <c r="I120" s="457"/>
      <c r="J120" s="294"/>
      <c r="K120" s="295"/>
      <c r="L120" s="397"/>
      <c r="M120" s="20"/>
      <c r="N120" s="155"/>
    </row>
    <row r="121" spans="1:14" ht="15.75" thickBot="1">
      <c r="A121" s="19"/>
      <c r="B121" s="297" t="s">
        <v>222</v>
      </c>
      <c r="C121" s="398" t="s">
        <v>223</v>
      </c>
      <c r="D121" s="174">
        <v>2.8650000000000002</v>
      </c>
      <c r="E121" s="175">
        <v>4.165</v>
      </c>
      <c r="F121" s="399">
        <v>36636.959767133703</v>
      </c>
      <c r="G121" s="300"/>
      <c r="H121" s="400"/>
      <c r="I121" s="474"/>
      <c r="J121" s="400"/>
      <c r="K121" s="401"/>
      <c r="L121" s="402"/>
      <c r="M121" s="20"/>
      <c r="N121" s="155"/>
    </row>
    <row r="122" spans="1:14">
      <c r="A122" s="4"/>
      <c r="B122" s="316" t="s">
        <v>224</v>
      </c>
      <c r="C122" s="354" t="s">
        <v>225</v>
      </c>
      <c r="D122" s="182">
        <v>2.8388051999999999</v>
      </c>
      <c r="E122" s="183">
        <v>4.1280000000000001</v>
      </c>
      <c r="F122" s="403">
        <v>33736.045764639603</v>
      </c>
      <c r="G122" s="306">
        <v>38639.333964516263</v>
      </c>
      <c r="H122" s="306">
        <v>41502.053357082987</v>
      </c>
      <c r="I122" s="464"/>
      <c r="J122" s="318"/>
      <c r="K122" s="318"/>
      <c r="L122" s="404"/>
      <c r="M122" s="11"/>
      <c r="N122" s="153"/>
    </row>
    <row r="123" spans="1:14">
      <c r="A123" s="4"/>
      <c r="B123" s="319" t="s">
        <v>226</v>
      </c>
      <c r="C123" s="356" t="s">
        <v>227</v>
      </c>
      <c r="D123" s="166">
        <v>2.8124712000000001</v>
      </c>
      <c r="E123" s="167">
        <v>4.0897777777777771</v>
      </c>
      <c r="F123" s="357">
        <v>33389.895357920279</v>
      </c>
      <c r="G123" s="310">
        <v>38245.219916576716</v>
      </c>
      <c r="H123" s="310">
        <v>41081.432648101174</v>
      </c>
      <c r="I123" s="463"/>
      <c r="J123" s="320"/>
      <c r="K123" s="320"/>
      <c r="L123" s="405"/>
      <c r="M123" s="5"/>
      <c r="N123" s="153"/>
    </row>
    <row r="124" spans="1:14">
      <c r="A124" s="19"/>
      <c r="B124" s="319" t="s">
        <v>228</v>
      </c>
      <c r="C124" s="356" t="s">
        <v>229</v>
      </c>
      <c r="D124" s="166">
        <v>2.7861372000000002</v>
      </c>
      <c r="E124" s="167">
        <v>4.0515555555555549</v>
      </c>
      <c r="F124" s="357">
        <v>33122.993724299544</v>
      </c>
      <c r="G124" s="310">
        <v>37935.781799616299</v>
      </c>
      <c r="H124" s="310">
        <v>40745.487870098441</v>
      </c>
      <c r="I124" s="463"/>
      <c r="J124" s="320"/>
      <c r="K124" s="320"/>
      <c r="L124" s="405"/>
      <c r="M124" s="18"/>
      <c r="N124" s="153"/>
    </row>
    <row r="125" spans="1:14">
      <c r="A125" s="12"/>
      <c r="B125" s="319" t="s">
        <v>230</v>
      </c>
      <c r="C125" s="356" t="s">
        <v>231</v>
      </c>
      <c r="D125" s="166">
        <v>2.7598032000000003</v>
      </c>
      <c r="E125" s="167">
        <v>4.0133333333333328</v>
      </c>
      <c r="F125" s="357">
        <v>32776.843317580235</v>
      </c>
      <c r="G125" s="310">
        <v>37541.66775167676</v>
      </c>
      <c r="H125" s="310">
        <v>40324.86716111665</v>
      </c>
      <c r="I125" s="463"/>
      <c r="J125" s="320"/>
      <c r="K125" s="320"/>
      <c r="L125" s="405"/>
      <c r="M125" s="18"/>
      <c r="N125" s="153"/>
    </row>
    <row r="126" spans="1:14">
      <c r="A126" s="19"/>
      <c r="B126" s="319" t="s">
        <v>232</v>
      </c>
      <c r="C126" s="356" t="s">
        <v>233</v>
      </c>
      <c r="D126" s="166">
        <v>2.7334692000000005</v>
      </c>
      <c r="E126" s="167">
        <v>3.975111111111111</v>
      </c>
      <c r="F126" s="357">
        <v>32509.941683959496</v>
      </c>
      <c r="G126" s="310">
        <v>37232.229634716336</v>
      </c>
      <c r="H126" s="310">
        <v>39988.922383113917</v>
      </c>
      <c r="I126" s="463"/>
      <c r="J126" s="320"/>
      <c r="K126" s="320"/>
      <c r="L126" s="405"/>
      <c r="M126" s="21"/>
      <c r="N126" s="153"/>
    </row>
    <row r="127" spans="1:14" ht="15.75" thickBot="1">
      <c r="A127" s="19"/>
      <c r="B127" s="323" t="s">
        <v>234</v>
      </c>
      <c r="C127" s="364" t="s">
        <v>235</v>
      </c>
      <c r="D127" s="174">
        <v>2.7071352000000002</v>
      </c>
      <c r="E127" s="175">
        <v>3.9368888888888889</v>
      </c>
      <c r="F127" s="406">
        <v>32163.791277240169</v>
      </c>
      <c r="G127" s="334">
        <v>36838.115586776796</v>
      </c>
      <c r="H127" s="334">
        <v>39568.301674132104</v>
      </c>
      <c r="I127" s="469"/>
      <c r="J127" s="335"/>
      <c r="K127" s="335"/>
      <c r="L127" s="407"/>
      <c r="M127" s="22"/>
      <c r="N127" s="153"/>
    </row>
    <row r="128" spans="1:14">
      <c r="A128" s="12"/>
      <c r="B128" s="316" t="s">
        <v>236</v>
      </c>
      <c r="C128" s="181" t="s">
        <v>237</v>
      </c>
      <c r="D128" s="182">
        <v>2.6808012000000003</v>
      </c>
      <c r="E128" s="183">
        <v>3.8986666666666658</v>
      </c>
      <c r="F128" s="408">
        <v>30274.681987831635</v>
      </c>
      <c r="G128" s="329">
        <v>32743.526272978146</v>
      </c>
      <c r="H128" s="329">
        <v>36528.677469816364</v>
      </c>
      <c r="I128" s="468">
        <v>39232.356896129393</v>
      </c>
      <c r="J128" s="329"/>
      <c r="K128" s="329"/>
      <c r="L128" s="409"/>
      <c r="M128" s="23"/>
      <c r="N128" s="153"/>
    </row>
    <row r="129" spans="1:14">
      <c r="A129" s="19"/>
      <c r="B129" s="319" t="s">
        <v>238</v>
      </c>
      <c r="C129" s="165" t="s">
        <v>239</v>
      </c>
      <c r="D129" s="166">
        <v>2.6544672</v>
      </c>
      <c r="E129" s="167">
        <v>3.8604444444444441</v>
      </c>
      <c r="F129" s="357">
        <v>30023.68435083628</v>
      </c>
      <c r="G129" s="310">
        <v>32471.197481476913</v>
      </c>
      <c r="H129" s="310">
        <v>36219.239352855948</v>
      </c>
      <c r="I129" s="463">
        <v>38896.412118126667</v>
      </c>
      <c r="J129" s="310"/>
      <c r="K129" s="310"/>
      <c r="L129" s="405"/>
      <c r="M129" s="22"/>
      <c r="N129" s="153"/>
    </row>
    <row r="130" spans="1:14">
      <c r="A130" s="10"/>
      <c r="B130" s="358" t="s">
        <v>240</v>
      </c>
      <c r="C130" s="227" t="s">
        <v>241</v>
      </c>
      <c r="D130" s="166">
        <v>2.6281332000000002</v>
      </c>
      <c r="E130" s="167">
        <v>3.822222222222222</v>
      </c>
      <c r="F130" s="360">
        <v>29693.437940742322</v>
      </c>
      <c r="G130" s="325">
        <v>32114.192758996578</v>
      </c>
      <c r="H130" s="325">
        <v>35825.125304916408</v>
      </c>
      <c r="I130" s="470">
        <v>38475.791409144855</v>
      </c>
      <c r="J130" s="325"/>
      <c r="K130" s="325"/>
      <c r="L130" s="410"/>
      <c r="M130" s="24"/>
      <c r="N130" s="153"/>
    </row>
    <row r="131" spans="1:14">
      <c r="A131" s="4"/>
      <c r="B131" s="290" t="s">
        <v>242</v>
      </c>
      <c r="C131" s="291" t="s">
        <v>243</v>
      </c>
      <c r="D131" s="166">
        <v>2.6017992000000003</v>
      </c>
      <c r="E131" s="167">
        <v>3.7839999999999998</v>
      </c>
      <c r="F131" s="380">
        <v>29363.191530648372</v>
      </c>
      <c r="G131" s="332">
        <v>31757.188036516247</v>
      </c>
      <c r="H131" s="332">
        <v>35431.011256976875</v>
      </c>
      <c r="I131" s="467">
        <v>38055.170700163049</v>
      </c>
      <c r="J131" s="332"/>
      <c r="K131" s="332"/>
      <c r="L131" s="411"/>
      <c r="M131" s="7"/>
      <c r="N131" s="153"/>
    </row>
    <row r="132" spans="1:14">
      <c r="A132" s="4"/>
      <c r="B132" s="322" t="s">
        <v>244</v>
      </c>
      <c r="C132" s="157" t="s">
        <v>245</v>
      </c>
      <c r="D132" s="166">
        <v>2.5754652</v>
      </c>
      <c r="E132" s="167">
        <v>3.7457777777777777</v>
      </c>
      <c r="F132" s="403">
        <v>29112.193893653013</v>
      </c>
      <c r="G132" s="306">
        <v>31484.85924501501</v>
      </c>
      <c r="H132" s="306">
        <v>35121.573140016444</v>
      </c>
      <c r="I132" s="464">
        <v>36160.634252873984</v>
      </c>
      <c r="J132" s="306"/>
      <c r="K132" s="306"/>
      <c r="L132" s="404"/>
      <c r="M132" s="9"/>
      <c r="N132" s="153"/>
    </row>
    <row r="133" spans="1:14" ht="15.75" thickBot="1">
      <c r="A133" s="12"/>
      <c r="B133" s="323" t="s">
        <v>246</v>
      </c>
      <c r="C133" s="173" t="s">
        <v>247</v>
      </c>
      <c r="D133" s="174">
        <v>2.5491311999999997</v>
      </c>
      <c r="E133" s="175">
        <v>3.707555555555555</v>
      </c>
      <c r="F133" s="365">
        <v>28781.947483559055</v>
      </c>
      <c r="G133" s="313">
        <v>31127.854522534679</v>
      </c>
      <c r="H133" s="313">
        <v>34727.459092076911</v>
      </c>
      <c r="I133" s="465">
        <v>35755.917540517548</v>
      </c>
      <c r="J133" s="313"/>
      <c r="K133" s="313"/>
      <c r="L133" s="412"/>
      <c r="M133" s="11"/>
      <c r="N133" s="153"/>
    </row>
    <row r="134" spans="1:14">
      <c r="A134" s="19"/>
      <c r="B134" s="316" t="s">
        <v>248</v>
      </c>
      <c r="C134" s="354" t="s">
        <v>249</v>
      </c>
      <c r="D134" s="182">
        <v>2.5227972000000003</v>
      </c>
      <c r="E134" s="183">
        <v>3.6693333333333329</v>
      </c>
      <c r="F134" s="403">
        <v>27004.166170528122</v>
      </c>
      <c r="G134" s="306">
        <v>28819.814162985989</v>
      </c>
      <c r="H134" s="306">
        <v>30855.525731033442</v>
      </c>
      <c r="I134" s="464">
        <v>34418.020975116488</v>
      </c>
      <c r="J134" s="306"/>
      <c r="K134" s="306"/>
      <c r="L134" s="404"/>
      <c r="M134" s="18"/>
      <c r="N134" s="153"/>
    </row>
    <row r="135" spans="1:14">
      <c r="A135" s="19"/>
      <c r="B135" s="319" t="s">
        <v>250</v>
      </c>
      <c r="C135" s="356" t="s">
        <v>251</v>
      </c>
      <c r="D135" s="166">
        <v>2.4964632000000004</v>
      </c>
      <c r="E135" s="167">
        <v>3.6311111111111107</v>
      </c>
      <c r="F135" s="357">
        <v>26689.823757059534</v>
      </c>
      <c r="G135" s="310">
        <v>28484.01476933949</v>
      </c>
      <c r="H135" s="310">
        <v>30498.521008553103</v>
      </c>
      <c r="I135" s="463">
        <v>34023.906927176948</v>
      </c>
      <c r="J135" s="310"/>
      <c r="K135" s="310"/>
      <c r="L135" s="405"/>
      <c r="M135" s="5"/>
      <c r="N135" s="153"/>
    </row>
    <row r="136" spans="1:14">
      <c r="A136" s="12"/>
      <c r="B136" s="319" t="s">
        <v>252</v>
      </c>
      <c r="C136" s="356" t="s">
        <v>253</v>
      </c>
      <c r="D136" s="166">
        <v>2.4701292000000001</v>
      </c>
      <c r="E136" s="167">
        <v>3.5928888888888886</v>
      </c>
      <c r="F136" s="357">
        <v>26454.730116689549</v>
      </c>
      <c r="G136" s="310">
        <v>28232.891306672082</v>
      </c>
      <c r="H136" s="310">
        <v>30226.192217051874</v>
      </c>
      <c r="I136" s="463">
        <v>33714.468810216524</v>
      </c>
      <c r="J136" s="310"/>
      <c r="K136" s="310"/>
      <c r="L136" s="405"/>
      <c r="M136" s="20"/>
      <c r="N136" s="153"/>
    </row>
    <row r="137" spans="1:14">
      <c r="A137" s="10"/>
      <c r="B137" s="319" t="s">
        <v>254</v>
      </c>
      <c r="C137" s="356" t="s">
        <v>255</v>
      </c>
      <c r="D137" s="166">
        <v>2.4437951999999998</v>
      </c>
      <c r="E137" s="167">
        <v>3.5546666666666664</v>
      </c>
      <c r="F137" s="357">
        <v>26140.38770322096</v>
      </c>
      <c r="G137" s="310">
        <v>27897.091913025586</v>
      </c>
      <c r="H137" s="310">
        <v>29869.187494571546</v>
      </c>
      <c r="I137" s="463">
        <v>33320.354762276991</v>
      </c>
      <c r="J137" s="310"/>
      <c r="K137" s="310"/>
      <c r="L137" s="405"/>
      <c r="M137" s="11"/>
      <c r="N137" s="153"/>
    </row>
    <row r="138" spans="1:14">
      <c r="A138" s="4"/>
      <c r="B138" s="319" t="s">
        <v>256</v>
      </c>
      <c r="C138" s="356" t="s">
        <v>257</v>
      </c>
      <c r="D138" s="166">
        <v>2.4174612</v>
      </c>
      <c r="E138" s="167">
        <v>3.5164444444444438</v>
      </c>
      <c r="F138" s="357">
        <v>25905.294062850964</v>
      </c>
      <c r="G138" s="310">
        <v>27645.96845035817</v>
      </c>
      <c r="H138" s="310">
        <v>29596.858703070306</v>
      </c>
      <c r="I138" s="463">
        <v>33010.916645316553</v>
      </c>
      <c r="J138" s="310"/>
      <c r="K138" s="310"/>
      <c r="L138" s="405"/>
      <c r="M138" s="11"/>
      <c r="N138" s="153"/>
    </row>
    <row r="139" spans="1:14" ht="15.75" thickBot="1">
      <c r="A139" s="37"/>
      <c r="B139" s="323" t="s">
        <v>258</v>
      </c>
      <c r="C139" s="364" t="s">
        <v>259</v>
      </c>
      <c r="D139" s="174">
        <v>2.3911272000000001</v>
      </c>
      <c r="E139" s="175">
        <v>3.4782222222222217</v>
      </c>
      <c r="F139" s="406">
        <v>25590.951649382387</v>
      </c>
      <c r="G139" s="334">
        <v>27310.169056711668</v>
      </c>
      <c r="H139" s="334">
        <v>29239.853980589975</v>
      </c>
      <c r="I139" s="469">
        <v>32616.80259737702</v>
      </c>
      <c r="J139" s="334"/>
      <c r="K139" s="334"/>
      <c r="L139" s="407"/>
      <c r="M139" s="20"/>
      <c r="N139" s="153"/>
    </row>
    <row r="140" spans="1:14">
      <c r="A140" s="8"/>
      <c r="B140" s="316" t="s">
        <v>260</v>
      </c>
      <c r="C140" s="354" t="s">
        <v>261</v>
      </c>
      <c r="D140" s="182">
        <v>2.3647932000000003</v>
      </c>
      <c r="E140" s="183">
        <v>3.44</v>
      </c>
      <c r="F140" s="408">
        <v>23523.71769244572</v>
      </c>
      <c r="G140" s="329">
        <v>25355.858009012405</v>
      </c>
      <c r="H140" s="329">
        <v>26787.217705295774</v>
      </c>
      <c r="I140" s="468">
        <v>28967.525189088745</v>
      </c>
      <c r="J140" s="329">
        <v>33261.604277938844</v>
      </c>
      <c r="K140" s="330"/>
      <c r="L140" s="405"/>
      <c r="M140" s="5"/>
      <c r="N140" s="153"/>
    </row>
    <row r="141" spans="1:14">
      <c r="A141" s="38"/>
      <c r="B141" s="319" t="s">
        <v>262</v>
      </c>
      <c r="C141" s="356" t="s">
        <v>263</v>
      </c>
      <c r="D141" s="166">
        <v>2.3384592000000004</v>
      </c>
      <c r="E141" s="167">
        <v>3.4017777777777778</v>
      </c>
      <c r="F141" s="357">
        <v>23232.701139322238</v>
      </c>
      <c r="G141" s="310">
        <v>25041.515595543828</v>
      </c>
      <c r="H141" s="310">
        <v>26456.971295201813</v>
      </c>
      <c r="I141" s="463">
        <v>28610.520466608414</v>
      </c>
      <c r="J141" s="310">
        <v>32856.887565582394</v>
      </c>
      <c r="K141" s="320"/>
      <c r="L141" s="405"/>
      <c r="M141" s="18"/>
      <c r="N141" s="153"/>
    </row>
    <row r="142" spans="1:14">
      <c r="A142" s="8"/>
      <c r="B142" s="319" t="s">
        <v>264</v>
      </c>
      <c r="C142" s="356" t="s">
        <v>265</v>
      </c>
      <c r="D142" s="166">
        <v>2.3121252000000001</v>
      </c>
      <c r="E142" s="167">
        <v>3.3635555555555556</v>
      </c>
      <c r="F142" s="357">
        <v>23014.571761333249</v>
      </c>
      <c r="G142" s="310">
        <v>24806.421955173846</v>
      </c>
      <c r="H142" s="310">
        <v>26205.973658206454</v>
      </c>
      <c r="I142" s="463">
        <v>28338.191675107188</v>
      </c>
      <c r="J142" s="310">
        <v>32536.846784205052</v>
      </c>
      <c r="K142" s="320"/>
      <c r="L142" s="405"/>
      <c r="M142" s="21"/>
      <c r="N142" s="153"/>
    </row>
    <row r="143" spans="1:14">
      <c r="A143" s="39"/>
      <c r="B143" s="319" t="s">
        <v>266</v>
      </c>
      <c r="C143" s="356" t="s">
        <v>267</v>
      </c>
      <c r="D143" s="166">
        <v>2.2857912000000002</v>
      </c>
      <c r="E143" s="167">
        <v>3.3253333333333326</v>
      </c>
      <c r="F143" s="357">
        <v>22723.555208209771</v>
      </c>
      <c r="G143" s="310">
        <v>24492.079541705254</v>
      </c>
      <c r="H143" s="310">
        <v>25875.727248112507</v>
      </c>
      <c r="I143" s="463">
        <v>27981.186952626849</v>
      </c>
      <c r="J143" s="310">
        <v>32132.130071848602</v>
      </c>
      <c r="K143" s="320"/>
      <c r="L143" s="405"/>
      <c r="M143" s="22"/>
      <c r="N143" s="153"/>
    </row>
    <row r="144" spans="1:14">
      <c r="A144" s="40"/>
      <c r="B144" s="319" t="s">
        <v>268</v>
      </c>
      <c r="C144" s="356" t="s">
        <v>269</v>
      </c>
      <c r="D144" s="166">
        <v>2.2594571999999999</v>
      </c>
      <c r="E144" s="167">
        <v>3.2871111111111109</v>
      </c>
      <c r="F144" s="357">
        <v>22505.425830220778</v>
      </c>
      <c r="G144" s="310">
        <v>24256.985901335269</v>
      </c>
      <c r="H144" s="310">
        <v>25624.729611117142</v>
      </c>
      <c r="I144" s="463">
        <v>27708.858161125616</v>
      </c>
      <c r="J144" s="310">
        <v>31812.089290471253</v>
      </c>
      <c r="K144" s="320"/>
      <c r="L144" s="405"/>
      <c r="M144" s="23"/>
      <c r="N144" s="153"/>
    </row>
    <row r="145" spans="1:14" ht="15.75" thickBot="1">
      <c r="A145" s="41"/>
      <c r="B145" s="323" t="s">
        <v>270</v>
      </c>
      <c r="C145" s="364" t="s">
        <v>271</v>
      </c>
      <c r="D145" s="174">
        <v>2.2331232000000001</v>
      </c>
      <c r="E145" s="175">
        <v>3.2488888888888887</v>
      </c>
      <c r="F145" s="360">
        <v>22214.409277097286</v>
      </c>
      <c r="G145" s="325">
        <v>23942.643487866681</v>
      </c>
      <c r="H145" s="325">
        <v>25294.483201023191</v>
      </c>
      <c r="I145" s="470">
        <v>27351.853438645285</v>
      </c>
      <c r="J145" s="325">
        <v>31407.372578114813</v>
      </c>
      <c r="K145" s="326"/>
      <c r="L145" s="407"/>
      <c r="M145" s="22"/>
      <c r="N145" s="153"/>
    </row>
    <row r="146" spans="1:14">
      <c r="A146" s="19"/>
      <c r="B146" s="316" t="s">
        <v>272</v>
      </c>
      <c r="C146" s="354" t="s">
        <v>273</v>
      </c>
      <c r="D146" s="182">
        <v>2.2067892000000007</v>
      </c>
      <c r="E146" s="183">
        <v>3.2106666666666666</v>
      </c>
      <c r="F146" s="328">
        <v>20792.226285821707</v>
      </c>
      <c r="G146" s="329">
        <v>22368.704629484189</v>
      </c>
      <c r="H146" s="329">
        <v>23259.328440504945</v>
      </c>
      <c r="I146" s="468">
        <v>25409.548696439615</v>
      </c>
      <c r="J146" s="329">
        <v>28330.784432696095</v>
      </c>
      <c r="K146" s="329">
        <v>31002.655865758366</v>
      </c>
      <c r="L146" s="413"/>
      <c r="M146" s="24"/>
      <c r="N146" s="153"/>
    </row>
    <row r="147" spans="1:14">
      <c r="A147" s="4"/>
      <c r="B147" s="319" t="s">
        <v>274</v>
      </c>
      <c r="C147" s="356" t="s">
        <v>275</v>
      </c>
      <c r="D147" s="166">
        <v>2.1804552000000004</v>
      </c>
      <c r="E147" s="167">
        <v>3.1724444444444444</v>
      </c>
      <c r="F147" s="308">
        <v>20517.227541979195</v>
      </c>
      <c r="G147" s="310">
        <v>22072.386744152238</v>
      </c>
      <c r="H147" s="310">
        <v>22952.407890756087</v>
      </c>
      <c r="I147" s="463">
        <v>25074.000954137213</v>
      </c>
      <c r="J147" s="310">
        <v>27957.875713590394</v>
      </c>
      <c r="K147" s="310">
        <v>30597.93915340192</v>
      </c>
      <c r="L147" s="414"/>
      <c r="M147" s="7"/>
      <c r="N147" s="153"/>
    </row>
    <row r="148" spans="1:14">
      <c r="A148" s="10"/>
      <c r="B148" s="319" t="s">
        <v>276</v>
      </c>
      <c r="C148" s="356" t="s">
        <v>277</v>
      </c>
      <c r="D148" s="166">
        <v>2.1541212000000001</v>
      </c>
      <c r="E148" s="167">
        <v>3.1342222222222218</v>
      </c>
      <c r="F148" s="308">
        <v>20309.757734734936</v>
      </c>
      <c r="G148" s="310">
        <v>21848.956033954797</v>
      </c>
      <c r="H148" s="310">
        <v>22718.374516141728</v>
      </c>
      <c r="I148" s="463">
        <v>24817.701984933399</v>
      </c>
      <c r="J148" s="310">
        <v>27669.642925463781</v>
      </c>
      <c r="K148" s="310">
        <v>30277.898372024574</v>
      </c>
      <c r="L148" s="414"/>
      <c r="M148" s="9"/>
      <c r="N148" s="153"/>
    </row>
    <row r="149" spans="1:14">
      <c r="A149" s="12"/>
      <c r="B149" s="319" t="s">
        <v>278</v>
      </c>
      <c r="C149" s="356" t="s">
        <v>279</v>
      </c>
      <c r="D149" s="166">
        <v>2.1277872000000002</v>
      </c>
      <c r="E149" s="167">
        <v>3.0959999999999996</v>
      </c>
      <c r="F149" s="308">
        <v>20034.758990892435</v>
      </c>
      <c r="G149" s="310">
        <v>21552.638148622849</v>
      </c>
      <c r="H149" s="310">
        <v>22411.45396639287</v>
      </c>
      <c r="I149" s="463">
        <v>24482.154242630993</v>
      </c>
      <c r="J149" s="310">
        <v>27296.734206358076</v>
      </c>
      <c r="K149" s="310">
        <v>29873.181659668131</v>
      </c>
      <c r="L149" s="414"/>
      <c r="M149" s="11"/>
      <c r="N149" s="153"/>
    </row>
    <row r="150" spans="1:14">
      <c r="A150" s="19"/>
      <c r="B150" s="319" t="s">
        <v>280</v>
      </c>
      <c r="C150" s="356" t="s">
        <v>281</v>
      </c>
      <c r="D150" s="166">
        <v>2.1014532000000004</v>
      </c>
      <c r="E150" s="167">
        <v>3.0577777777777775</v>
      </c>
      <c r="F150" s="308">
        <v>19827.289183648165</v>
      </c>
      <c r="G150" s="310">
        <v>21329.207438425412</v>
      </c>
      <c r="H150" s="310">
        <v>22177.420591778515</v>
      </c>
      <c r="I150" s="463">
        <v>24225.855273427173</v>
      </c>
      <c r="J150" s="310">
        <v>27008.501418231477</v>
      </c>
      <c r="K150" s="310">
        <v>29553.140878290786</v>
      </c>
      <c r="L150" s="414"/>
      <c r="M150" s="18"/>
      <c r="N150" s="153"/>
    </row>
    <row r="151" spans="1:14" ht="15.75" thickBot="1">
      <c r="A151" s="19"/>
      <c r="B151" s="323" t="s">
        <v>282</v>
      </c>
      <c r="C151" s="364" t="s">
        <v>283</v>
      </c>
      <c r="D151" s="174">
        <v>2.0751192000000001</v>
      </c>
      <c r="E151" s="175">
        <v>3.0195555555555553</v>
      </c>
      <c r="F151" s="324">
        <v>19552.290439805663</v>
      </c>
      <c r="G151" s="325">
        <v>21032.889553093471</v>
      </c>
      <c r="H151" s="325">
        <v>21870.50004202966</v>
      </c>
      <c r="I151" s="470">
        <v>23890.307531124759</v>
      </c>
      <c r="J151" s="325">
        <v>26635.592699125773</v>
      </c>
      <c r="K151" s="325">
        <v>29148.424165934346</v>
      </c>
      <c r="L151" s="415"/>
      <c r="M151" s="5"/>
      <c r="N151" s="153"/>
    </row>
    <row r="152" spans="1:14">
      <c r="A152" s="12"/>
      <c r="B152" s="316" t="s">
        <v>284</v>
      </c>
      <c r="C152" s="354" t="s">
        <v>285</v>
      </c>
      <c r="D152" s="182">
        <v>2.0487852000000002</v>
      </c>
      <c r="E152" s="183">
        <v>2.9813333333333332</v>
      </c>
      <c r="F152" s="416">
        <v>18931.316720301766</v>
      </c>
      <c r="G152" s="329">
        <v>19344.820632561397</v>
      </c>
      <c r="H152" s="329">
        <v>20171.828457080672</v>
      </c>
      <c r="I152" s="468">
        <v>21636.466667415305</v>
      </c>
      <c r="J152" s="329">
        <v>23634.008561920946</v>
      </c>
      <c r="K152" s="329">
        <v>25520.352086479881</v>
      </c>
      <c r="L152" s="205">
        <v>25933.855998739527</v>
      </c>
      <c r="M152" s="20"/>
      <c r="N152" s="153"/>
    </row>
    <row r="153" spans="1:14">
      <c r="A153" s="10"/>
      <c r="B153" s="319" t="s">
        <v>286</v>
      </c>
      <c r="C153" s="356" t="s">
        <v>287</v>
      </c>
      <c r="D153" s="166">
        <v>2.0224511999999999</v>
      </c>
      <c r="E153" s="167">
        <v>2.943111111111111</v>
      </c>
      <c r="F153" s="417">
        <v>18661.619308667719</v>
      </c>
      <c r="G153" s="310">
        <v>19069.821888718889</v>
      </c>
      <c r="H153" s="310">
        <v>19886.22704882126</v>
      </c>
      <c r="I153" s="463">
        <v>21329.546117666439</v>
      </c>
      <c r="J153" s="310">
        <v>23298.460819618536</v>
      </c>
      <c r="K153" s="310">
        <v>25158.046031791106</v>
      </c>
      <c r="L153" s="171">
        <v>25566.248611842282</v>
      </c>
      <c r="M153" s="11"/>
      <c r="N153" s="153"/>
    </row>
    <row r="154" spans="1:14">
      <c r="A154" s="4"/>
      <c r="B154" s="319" t="s">
        <v>288</v>
      </c>
      <c r="C154" s="356" t="s">
        <v>289</v>
      </c>
      <c r="D154" s="166">
        <v>1.9961172000000003</v>
      </c>
      <c r="E154" s="167">
        <v>2.9048888888888884</v>
      </c>
      <c r="F154" s="417">
        <v>18459.450833631905</v>
      </c>
      <c r="G154" s="310">
        <v>18862.35208147463</v>
      </c>
      <c r="H154" s="310">
        <v>19668.154577160083</v>
      </c>
      <c r="I154" s="463">
        <v>21095.512743052088</v>
      </c>
      <c r="J154" s="310">
        <v>23042.161850414726</v>
      </c>
      <c r="K154" s="310">
        <v>24880.415908081402</v>
      </c>
      <c r="L154" s="171">
        <v>25283.317155924135</v>
      </c>
      <c r="M154" s="11"/>
      <c r="N154" s="153"/>
    </row>
    <row r="155" spans="1:14">
      <c r="A155" s="12"/>
      <c r="B155" s="319" t="s">
        <v>290</v>
      </c>
      <c r="C155" s="356" t="s">
        <v>291</v>
      </c>
      <c r="D155" s="166">
        <v>1.9697832000000004</v>
      </c>
      <c r="E155" s="167">
        <v>2.8666666666666663</v>
      </c>
      <c r="F155" s="417">
        <v>18189.753421997855</v>
      </c>
      <c r="G155" s="310">
        <v>18587.353337632132</v>
      </c>
      <c r="H155" s="310">
        <v>19382.55316890066</v>
      </c>
      <c r="I155" s="463">
        <v>20788.592193303233</v>
      </c>
      <c r="J155" s="310">
        <v>22706.614108112317</v>
      </c>
      <c r="K155" s="310">
        <v>24518.109853392623</v>
      </c>
      <c r="L155" s="171">
        <v>24915.709769026882</v>
      </c>
      <c r="M155" s="20"/>
      <c r="N155" s="153"/>
    </row>
    <row r="156" spans="1:14">
      <c r="A156" s="10"/>
      <c r="B156" s="319" t="s">
        <v>292</v>
      </c>
      <c r="C156" s="356" t="s">
        <v>293</v>
      </c>
      <c r="D156" s="166">
        <v>1.9434491999999999</v>
      </c>
      <c r="E156" s="167">
        <v>2.8284444444444441</v>
      </c>
      <c r="F156" s="417">
        <v>17987.584946962052</v>
      </c>
      <c r="G156" s="310">
        <v>18379.883530387862</v>
      </c>
      <c r="H156" s="310">
        <v>19164.480697239476</v>
      </c>
      <c r="I156" s="463">
        <v>20554.558818688878</v>
      </c>
      <c r="J156" s="310">
        <v>22450.3151389085</v>
      </c>
      <c r="K156" s="310">
        <v>24240.479729682935</v>
      </c>
      <c r="L156" s="171">
        <v>24632.778313108734</v>
      </c>
      <c r="M156" s="5"/>
      <c r="N156" s="153"/>
    </row>
    <row r="157" spans="1:14" ht="15.75" thickBot="1">
      <c r="A157" s="10"/>
      <c r="B157" s="323" t="s">
        <v>294</v>
      </c>
      <c r="C157" s="364" t="s">
        <v>295</v>
      </c>
      <c r="D157" s="174">
        <v>1.9171152000000002</v>
      </c>
      <c r="E157" s="175">
        <v>2.7902222222222219</v>
      </c>
      <c r="F157" s="418">
        <v>17717.887535328009</v>
      </c>
      <c r="G157" s="334">
        <v>18104.884786545364</v>
      </c>
      <c r="H157" s="334">
        <v>18878.879288980068</v>
      </c>
      <c r="I157" s="469">
        <v>20247.638268940016</v>
      </c>
      <c r="J157" s="334">
        <v>22114.767396606094</v>
      </c>
      <c r="K157" s="334">
        <v>23878.173674994141</v>
      </c>
      <c r="L157" s="197">
        <v>24265.170926211507</v>
      </c>
      <c r="M157" s="18"/>
      <c r="N157" s="153"/>
    </row>
    <row r="158" spans="1:14">
      <c r="A158" s="10"/>
      <c r="B158" s="316" t="s">
        <v>296</v>
      </c>
      <c r="C158" s="354" t="s">
        <v>297</v>
      </c>
      <c r="D158" s="182">
        <v>1.8907811999999999</v>
      </c>
      <c r="E158" s="183">
        <v>2.7519999999999998</v>
      </c>
      <c r="F158" s="328">
        <v>17134.023141283302</v>
      </c>
      <c r="G158" s="329">
        <v>17515.719060292206</v>
      </c>
      <c r="H158" s="329">
        <v>18279.110898309995</v>
      </c>
      <c r="I158" s="468">
        <v>19042.502736327795</v>
      </c>
      <c r="J158" s="329">
        <v>20013.604894325665</v>
      </c>
      <c r="K158" s="330">
        <v>21858.468427402273</v>
      </c>
      <c r="L158" s="205">
        <v>23600.543551284452</v>
      </c>
      <c r="M158" s="20"/>
      <c r="N158" s="153"/>
    </row>
    <row r="159" spans="1:14">
      <c r="A159" s="4"/>
      <c r="B159" s="319" t="s">
        <v>298</v>
      </c>
      <c r="C159" s="356" t="s">
        <v>299</v>
      </c>
      <c r="D159" s="166">
        <v>1.8644472000000001</v>
      </c>
      <c r="E159" s="167">
        <v>2.7137777777777772</v>
      </c>
      <c r="F159" s="308">
        <v>16869.627061857711</v>
      </c>
      <c r="G159" s="310">
        <v>17246.021648658148</v>
      </c>
      <c r="H159" s="310">
        <v>17998.810822259034</v>
      </c>
      <c r="I159" s="463">
        <v>18751.59999585991</v>
      </c>
      <c r="J159" s="310">
        <v>19706.684344576799</v>
      </c>
      <c r="K159" s="320">
        <v>21522.920685099863</v>
      </c>
      <c r="L159" s="171">
        <v>23238.237496595662</v>
      </c>
      <c r="M159" s="5"/>
      <c r="N159" s="153"/>
    </row>
    <row r="160" spans="1:14">
      <c r="A160" s="12"/>
      <c r="B160" s="319" t="s">
        <v>300</v>
      </c>
      <c r="C160" s="356" t="s">
        <v>301</v>
      </c>
      <c r="D160" s="166">
        <v>1.8381132000000004</v>
      </c>
      <c r="E160" s="167">
        <v>2.6755555555555555</v>
      </c>
      <c r="F160" s="308">
        <v>16672.759919030366</v>
      </c>
      <c r="G160" s="310">
        <v>17043.853173622349</v>
      </c>
      <c r="H160" s="310">
        <v>17786.039682806309</v>
      </c>
      <c r="I160" s="463">
        <v>18528.226191990281</v>
      </c>
      <c r="J160" s="310">
        <v>19472.650969962458</v>
      </c>
      <c r="K160" s="320">
        <v>21266.62171589605</v>
      </c>
      <c r="L160" s="171">
        <v>22960.607372885981</v>
      </c>
      <c r="M160" s="5"/>
      <c r="N160" s="153"/>
    </row>
    <row r="161" spans="1:14">
      <c r="A161" s="12"/>
      <c r="B161" s="319" t="s">
        <v>302</v>
      </c>
      <c r="C161" s="356" t="s">
        <v>303</v>
      </c>
      <c r="D161" s="166">
        <v>1.8117791999999999</v>
      </c>
      <c r="E161" s="167">
        <v>2.6373333333333333</v>
      </c>
      <c r="F161" s="308">
        <v>16408.363839604772</v>
      </c>
      <c r="G161" s="310">
        <v>16774.155761988306</v>
      </c>
      <c r="H161" s="310">
        <v>17505.739606755356</v>
      </c>
      <c r="I161" s="463">
        <v>18237.323451522407</v>
      </c>
      <c r="J161" s="310">
        <v>19165.730420213593</v>
      </c>
      <c r="K161" s="320">
        <v>20931.073973593633</v>
      </c>
      <c r="L161" s="171">
        <v>22598.301318197195</v>
      </c>
      <c r="M161" s="5"/>
      <c r="N161" s="153"/>
    </row>
    <row r="162" spans="1:14">
      <c r="A162" s="10"/>
      <c r="B162" s="319" t="s">
        <v>304</v>
      </c>
      <c r="C162" s="356" t="s">
        <v>305</v>
      </c>
      <c r="D162" s="166">
        <v>1.7854452000000001</v>
      </c>
      <c r="E162" s="167">
        <v>2.5991111111111107</v>
      </c>
      <c r="F162" s="308">
        <v>16211.496696777423</v>
      </c>
      <c r="G162" s="310">
        <v>16571.987286952492</v>
      </c>
      <c r="H162" s="310">
        <v>17292.968467302631</v>
      </c>
      <c r="I162" s="463">
        <v>18013.949647652775</v>
      </c>
      <c r="J162" s="310">
        <v>18931.697045599241</v>
      </c>
      <c r="K162" s="320">
        <v>20674.775004389823</v>
      </c>
      <c r="L162" s="171">
        <v>22320.671194487499</v>
      </c>
      <c r="M162" s="18"/>
      <c r="N162" s="153"/>
    </row>
    <row r="163" spans="1:14" ht="15.75" thickBot="1">
      <c r="A163" s="4"/>
      <c r="B163" s="323" t="s">
        <v>306</v>
      </c>
      <c r="C163" s="364" t="s">
        <v>307</v>
      </c>
      <c r="D163" s="174">
        <v>1.7591112</v>
      </c>
      <c r="E163" s="175">
        <v>2.5608888888888885</v>
      </c>
      <c r="F163" s="311">
        <v>15947.100617351833</v>
      </c>
      <c r="G163" s="313">
        <v>16302.289875318449</v>
      </c>
      <c r="H163" s="313">
        <v>17012.668391251671</v>
      </c>
      <c r="I163" s="465">
        <v>17723.046907184897</v>
      </c>
      <c r="J163" s="313">
        <v>18624.776495850379</v>
      </c>
      <c r="K163" s="342">
        <v>20339.22726208741</v>
      </c>
      <c r="L163" s="179">
        <v>21958.365139798701</v>
      </c>
      <c r="M163" s="20"/>
      <c r="N163" s="153"/>
    </row>
    <row r="164" spans="1:14">
      <c r="A164" s="4"/>
      <c r="B164" s="366" t="s">
        <v>308</v>
      </c>
      <c r="C164" s="181" t="s">
        <v>309</v>
      </c>
      <c r="D164" s="182">
        <v>1.7327772000000001</v>
      </c>
      <c r="E164" s="183">
        <v>2.5226666666666664</v>
      </c>
      <c r="F164" s="337">
        <v>15400.345548766332</v>
      </c>
      <c r="G164" s="317">
        <v>15750.233474524486</v>
      </c>
      <c r="H164" s="317">
        <v>16100.12140028264</v>
      </c>
      <c r="I164" s="462">
        <v>16799.897251798953</v>
      </c>
      <c r="J164" s="317">
        <v>17149.785177557107</v>
      </c>
      <c r="K164" s="338">
        <v>18390.743121236024</v>
      </c>
      <c r="L164" s="163">
        <v>20631.07123881454</v>
      </c>
      <c r="M164" s="20"/>
      <c r="N164" s="153"/>
    </row>
    <row r="165" spans="1:14">
      <c r="A165" s="4"/>
      <c r="B165" s="368" t="s">
        <v>310</v>
      </c>
      <c r="C165" s="165" t="s">
        <v>311</v>
      </c>
      <c r="D165" s="166">
        <v>1.7064432000000003</v>
      </c>
      <c r="E165" s="167">
        <v>2.4844444444444442</v>
      </c>
      <c r="F165" s="308">
        <v>15141.250801549197</v>
      </c>
      <c r="G165" s="310">
        <v>15485.837395098892</v>
      </c>
      <c r="H165" s="310">
        <v>15830.423988648588</v>
      </c>
      <c r="I165" s="463">
        <v>16519.597175747986</v>
      </c>
      <c r="J165" s="310">
        <v>16864.183769297688</v>
      </c>
      <c r="K165" s="320">
        <v>18083.82257148717</v>
      </c>
      <c r="L165" s="171">
        <v>20284.669180751123</v>
      </c>
      <c r="M165" s="11"/>
      <c r="N165" s="153"/>
    </row>
    <row r="166" spans="1:14">
      <c r="A166" s="37"/>
      <c r="B166" s="368" t="s">
        <v>312</v>
      </c>
      <c r="C166" s="165" t="s">
        <v>313</v>
      </c>
      <c r="D166" s="166">
        <v>1.6801092000000002</v>
      </c>
      <c r="E166" s="167">
        <v>2.4462222222222221</v>
      </c>
      <c r="F166" s="308">
        <v>14949.684990930309</v>
      </c>
      <c r="G166" s="310">
        <v>15288.970252271545</v>
      </c>
      <c r="H166" s="310">
        <v>15628.255513612788</v>
      </c>
      <c r="I166" s="463">
        <v>16306.826036295275</v>
      </c>
      <c r="J166" s="310">
        <v>16646.111297636515</v>
      </c>
      <c r="K166" s="320">
        <v>17849.789196872815</v>
      </c>
      <c r="L166" s="171">
        <v>20022.943053666808</v>
      </c>
      <c r="M166" s="11"/>
      <c r="N166" s="153"/>
    </row>
    <row r="167" spans="1:14">
      <c r="A167" s="8"/>
      <c r="B167" s="368" t="s">
        <v>314</v>
      </c>
      <c r="C167" s="165" t="s">
        <v>315</v>
      </c>
      <c r="D167" s="166">
        <v>1.6537752000000001</v>
      </c>
      <c r="E167" s="167">
        <v>2.4079999999999999</v>
      </c>
      <c r="F167" s="308">
        <v>14690.590243713168</v>
      </c>
      <c r="G167" s="310">
        <v>15024.574172845949</v>
      </c>
      <c r="H167" s="310">
        <v>15358.558101978739</v>
      </c>
      <c r="I167" s="463">
        <v>16026.525960244306</v>
      </c>
      <c r="J167" s="310">
        <v>16360.509889377092</v>
      </c>
      <c r="K167" s="320">
        <v>17542.868647123953</v>
      </c>
      <c r="L167" s="171">
        <v>19676.540995603398</v>
      </c>
      <c r="M167" s="20"/>
      <c r="N167" s="153"/>
    </row>
    <row r="168" spans="1:14">
      <c r="A168" s="38"/>
      <c r="B168" s="368" t="s">
        <v>316</v>
      </c>
      <c r="C168" s="165" t="s">
        <v>317</v>
      </c>
      <c r="D168" s="166">
        <v>1.6274412</v>
      </c>
      <c r="E168" s="167">
        <v>2.3697777777777778</v>
      </c>
      <c r="F168" s="308">
        <v>14499.024433094275</v>
      </c>
      <c r="G168" s="310">
        <v>14827.707030018606</v>
      </c>
      <c r="H168" s="310">
        <v>15156.389626942931</v>
      </c>
      <c r="I168" s="463">
        <v>15813.754820791588</v>
      </c>
      <c r="J168" s="310">
        <v>16142.437417715915</v>
      </c>
      <c r="K168" s="320">
        <v>17308.835272509605</v>
      </c>
      <c r="L168" s="171">
        <v>19414.814868519068</v>
      </c>
      <c r="M168" s="21"/>
      <c r="N168" s="153"/>
    </row>
    <row r="169" spans="1:14" ht="15.75" thickBot="1">
      <c r="A169" s="8"/>
      <c r="B169" s="369" t="s">
        <v>318</v>
      </c>
      <c r="C169" s="173" t="s">
        <v>319</v>
      </c>
      <c r="D169" s="174">
        <v>1.6011072000000002</v>
      </c>
      <c r="E169" s="175">
        <v>2.3315555555555552</v>
      </c>
      <c r="F169" s="311">
        <v>14239.929685877143</v>
      </c>
      <c r="G169" s="313">
        <v>14563.310950593015</v>
      </c>
      <c r="H169" s="313">
        <v>14886.692215308885</v>
      </c>
      <c r="I169" s="465">
        <v>15533.454744740626</v>
      </c>
      <c r="J169" s="313">
        <v>15856.836009456501</v>
      </c>
      <c r="K169" s="342">
        <v>17001.914722760743</v>
      </c>
      <c r="L169" s="179">
        <v>19068.412810455655</v>
      </c>
      <c r="M169" s="24"/>
      <c r="N169" s="153"/>
    </row>
    <row r="170" spans="1:14">
      <c r="A170" s="39"/>
      <c r="B170" s="366" t="s">
        <v>320</v>
      </c>
      <c r="C170" s="181" t="s">
        <v>321</v>
      </c>
      <c r="D170" s="182">
        <v>1.5747732000000001</v>
      </c>
      <c r="E170" s="183">
        <v>2.293333333333333</v>
      </c>
      <c r="F170" s="304">
        <v>13730.283942750837</v>
      </c>
      <c r="G170" s="306">
        <v>14048.363875258248</v>
      </c>
      <c r="H170" s="306">
        <v>14366.443807765667</v>
      </c>
      <c r="I170" s="464">
        <v>14684.523740273085</v>
      </c>
      <c r="J170" s="306">
        <v>15002.603672780493</v>
      </c>
      <c r="K170" s="318">
        <v>15638.763537795325</v>
      </c>
      <c r="L170" s="193">
        <v>17353.148360842682</v>
      </c>
      <c r="M170" s="22"/>
      <c r="N170" s="153"/>
    </row>
    <row r="171" spans="1:14">
      <c r="A171" s="40"/>
      <c r="B171" s="368" t="s">
        <v>322</v>
      </c>
      <c r="C171" s="165" t="s">
        <v>323</v>
      </c>
      <c r="D171" s="166">
        <v>1.5484392</v>
      </c>
      <c r="E171" s="167">
        <v>2.2551111111111108</v>
      </c>
      <c r="F171" s="308">
        <v>13476.49052774216</v>
      </c>
      <c r="G171" s="310">
        <v>13789.269128041113</v>
      </c>
      <c r="H171" s="310">
        <v>14102.047728340074</v>
      </c>
      <c r="I171" s="463">
        <v>14414.826328639032</v>
      </c>
      <c r="J171" s="310">
        <v>14727.604928937992</v>
      </c>
      <c r="K171" s="320">
        <v>15353.162129535905</v>
      </c>
      <c r="L171" s="171">
        <v>17033.504615165642</v>
      </c>
      <c r="M171" s="23"/>
      <c r="N171" s="153"/>
    </row>
    <row r="172" spans="1:14">
      <c r="A172" s="41"/>
      <c r="B172" s="368" t="s">
        <v>324</v>
      </c>
      <c r="C172" s="165" t="s">
        <v>325</v>
      </c>
      <c r="D172" s="166">
        <v>1.5221052000000002</v>
      </c>
      <c r="E172" s="167">
        <v>2.2168888888888887</v>
      </c>
      <c r="F172" s="308">
        <v>13290.226049331721</v>
      </c>
      <c r="G172" s="310">
        <v>13597.703317422223</v>
      </c>
      <c r="H172" s="310">
        <v>13905.180585512728</v>
      </c>
      <c r="I172" s="463">
        <v>14212.657853603227</v>
      </c>
      <c r="J172" s="310">
        <v>14520.135121693724</v>
      </c>
      <c r="K172" s="320">
        <v>15135.089657874727</v>
      </c>
      <c r="L172" s="171">
        <v>16793.109642587195</v>
      </c>
      <c r="M172" s="9"/>
      <c r="N172" s="153"/>
    </row>
    <row r="173" spans="1:14">
      <c r="A173" s="19"/>
      <c r="B173" s="368" t="s">
        <v>326</v>
      </c>
      <c r="C173" s="165" t="s">
        <v>327</v>
      </c>
      <c r="D173" s="166">
        <v>1.4957712000000001</v>
      </c>
      <c r="E173" s="167">
        <v>2.1786666666666665</v>
      </c>
      <c r="F173" s="308">
        <v>13036.432634323044</v>
      </c>
      <c r="G173" s="310">
        <v>13338.608570205086</v>
      </c>
      <c r="H173" s="310">
        <v>13640.784506087137</v>
      </c>
      <c r="I173" s="463">
        <v>13942.960441969179</v>
      </c>
      <c r="J173" s="310">
        <v>14245.136377851226</v>
      </c>
      <c r="K173" s="320">
        <v>14849.48824961531</v>
      </c>
      <c r="L173" s="171">
        <v>16473.465896910158</v>
      </c>
      <c r="M173" s="42"/>
      <c r="N173" s="153"/>
    </row>
    <row r="174" spans="1:14">
      <c r="A174" s="4"/>
      <c r="B174" s="368" t="s">
        <v>328</v>
      </c>
      <c r="C174" s="165" t="s">
        <v>329</v>
      </c>
      <c r="D174" s="166">
        <v>1.4694372</v>
      </c>
      <c r="E174" s="167">
        <v>2.1404444444444439</v>
      </c>
      <c r="F174" s="308">
        <v>12850.168155912612</v>
      </c>
      <c r="G174" s="310">
        <v>13147.042759586193</v>
      </c>
      <c r="H174" s="310">
        <v>13443.917363259789</v>
      </c>
      <c r="I174" s="463">
        <v>13740.791966933368</v>
      </c>
      <c r="J174" s="310">
        <v>14037.666570606958</v>
      </c>
      <c r="K174" s="320">
        <v>14631.415777954135</v>
      </c>
      <c r="L174" s="171">
        <v>16233.070924331712</v>
      </c>
      <c r="M174" s="22"/>
      <c r="N174" s="153"/>
    </row>
    <row r="175" spans="1:14" ht="15.75" thickBot="1">
      <c r="A175" s="10"/>
      <c r="B175" s="369" t="s">
        <v>330</v>
      </c>
      <c r="C175" s="173" t="s">
        <v>331</v>
      </c>
      <c r="D175" s="174">
        <v>1.4431032000000004</v>
      </c>
      <c r="E175" s="175">
        <v>2.1022222222222222</v>
      </c>
      <c r="F175" s="333">
        <v>12596.374740903935</v>
      </c>
      <c r="G175" s="334">
        <v>12887.948012369061</v>
      </c>
      <c r="H175" s="334">
        <v>13179.521283834192</v>
      </c>
      <c r="I175" s="469">
        <v>13471.094555299323</v>
      </c>
      <c r="J175" s="334">
        <v>13762.667826764453</v>
      </c>
      <c r="K175" s="335">
        <v>14345.814369694717</v>
      </c>
      <c r="L175" s="197">
        <v>15913.427178654678</v>
      </c>
      <c r="M175" s="5"/>
      <c r="N175" s="153"/>
    </row>
    <row r="176" spans="1:14">
      <c r="A176" s="12"/>
      <c r="B176" s="366" t="s">
        <v>332</v>
      </c>
      <c r="C176" s="181" t="s">
        <v>333</v>
      </c>
      <c r="D176" s="182">
        <v>1.4167692000000001</v>
      </c>
      <c r="E176" s="183">
        <v>2.0640000000000001</v>
      </c>
      <c r="F176" s="408">
        <v>12123.838323236827</v>
      </c>
      <c r="G176" s="329">
        <v>12410.110262493499</v>
      </c>
      <c r="H176" s="329">
        <v>12410.110262493499</v>
      </c>
      <c r="I176" s="468">
        <v>12696.382201750175</v>
      </c>
      <c r="J176" s="329">
        <v>13268.926080263518</v>
      </c>
      <c r="K176" s="330">
        <v>13555.198019520189</v>
      </c>
      <c r="L176" s="205">
        <v>14127.741898033533</v>
      </c>
      <c r="M176" s="20"/>
      <c r="N176" s="153"/>
    </row>
    <row r="177" spans="1:14">
      <c r="A177" s="19"/>
      <c r="B177" s="368" t="s">
        <v>334</v>
      </c>
      <c r="C177" s="165" t="s">
        <v>335</v>
      </c>
      <c r="D177" s="166">
        <v>1.3904352000000002</v>
      </c>
      <c r="E177" s="167">
        <v>2.0257777777777775</v>
      </c>
      <c r="F177" s="357">
        <v>11875.346240436607</v>
      </c>
      <c r="G177" s="310">
        <v>12156.316847484824</v>
      </c>
      <c r="H177" s="310">
        <v>12156.316847484824</v>
      </c>
      <c r="I177" s="463">
        <v>12437.287454533036</v>
      </c>
      <c r="J177" s="310">
        <v>12999.228668629472</v>
      </c>
      <c r="K177" s="320">
        <v>13280.199275677685</v>
      </c>
      <c r="L177" s="171">
        <v>13842.140489774118</v>
      </c>
      <c r="M177" s="18"/>
      <c r="N177" s="153"/>
    </row>
    <row r="178" spans="1:14">
      <c r="A178" s="19"/>
      <c r="B178" s="368" t="s">
        <v>336</v>
      </c>
      <c r="C178" s="165" t="s">
        <v>337</v>
      </c>
      <c r="D178" s="166">
        <v>1.3641011999999999</v>
      </c>
      <c r="E178" s="167">
        <v>1.9875555555555555</v>
      </c>
      <c r="F178" s="357">
        <v>11694.383094234627</v>
      </c>
      <c r="G178" s="310">
        <v>11970.052369074385</v>
      </c>
      <c r="H178" s="310">
        <v>11970.052369074385</v>
      </c>
      <c r="I178" s="463">
        <v>12245.721643914147</v>
      </c>
      <c r="J178" s="310">
        <v>12797.060193593663</v>
      </c>
      <c r="K178" s="320">
        <v>13072.729468433419</v>
      </c>
      <c r="L178" s="171">
        <v>13624.068018112939</v>
      </c>
      <c r="M178" s="11"/>
      <c r="N178" s="153"/>
    </row>
    <row r="179" spans="1:14">
      <c r="A179" s="12"/>
      <c r="B179" s="368" t="s">
        <v>338</v>
      </c>
      <c r="C179" s="165" t="s">
        <v>339</v>
      </c>
      <c r="D179" s="166">
        <v>1.3377672</v>
      </c>
      <c r="E179" s="167">
        <v>1.9493333333333329</v>
      </c>
      <c r="F179" s="357">
        <v>11445.891011434411</v>
      </c>
      <c r="G179" s="310">
        <v>11716.25895406571</v>
      </c>
      <c r="H179" s="310">
        <v>11716.25895406571</v>
      </c>
      <c r="I179" s="463">
        <v>11986.626896697007</v>
      </c>
      <c r="J179" s="310">
        <v>12527.362781959617</v>
      </c>
      <c r="K179" s="320">
        <v>12797.730724590921</v>
      </c>
      <c r="L179" s="171">
        <v>13338.466609853522</v>
      </c>
      <c r="M179" s="11"/>
      <c r="N179" s="153"/>
    </row>
    <row r="180" spans="1:14">
      <c r="A180" s="10"/>
      <c r="B180" s="368" t="s">
        <v>340</v>
      </c>
      <c r="C180" s="165" t="s">
        <v>341</v>
      </c>
      <c r="D180" s="166">
        <v>1.3114332000000002</v>
      </c>
      <c r="E180" s="167">
        <v>1.911111111111111</v>
      </c>
      <c r="F180" s="357">
        <v>11264.927865232432</v>
      </c>
      <c r="G180" s="310">
        <v>11529.994475655276</v>
      </c>
      <c r="H180" s="310">
        <v>11529.994475655276</v>
      </c>
      <c r="I180" s="463">
        <v>11795.061086078123</v>
      </c>
      <c r="J180" s="310">
        <v>12325.194306923808</v>
      </c>
      <c r="K180" s="320">
        <v>12590.260917346657</v>
      </c>
      <c r="L180" s="171">
        <v>13120.394138192349</v>
      </c>
      <c r="M180" s="20"/>
      <c r="N180" s="153"/>
    </row>
    <row r="181" spans="1:14" ht="15.75" thickBot="1">
      <c r="A181" s="4"/>
      <c r="B181" s="369" t="s">
        <v>342</v>
      </c>
      <c r="C181" s="173" t="s">
        <v>343</v>
      </c>
      <c r="D181" s="174">
        <v>1.2850991999999999</v>
      </c>
      <c r="E181" s="175">
        <v>1.8728888888888888</v>
      </c>
      <c r="F181" s="406">
        <v>11016.435782432209</v>
      </c>
      <c r="G181" s="334">
        <v>11276.201060646601</v>
      </c>
      <c r="H181" s="334">
        <v>11276.201060646601</v>
      </c>
      <c r="I181" s="469">
        <v>11535.966338860988</v>
      </c>
      <c r="J181" s="334">
        <v>12055.496895289763</v>
      </c>
      <c r="K181" s="335">
        <v>12315.262173504148</v>
      </c>
      <c r="L181" s="197">
        <v>12834.792729932931</v>
      </c>
      <c r="M181" s="5"/>
      <c r="N181" s="153"/>
    </row>
    <row r="182" spans="1:14">
      <c r="A182" s="37"/>
      <c r="B182" s="366" t="s">
        <v>344</v>
      </c>
      <c r="C182" s="181" t="s">
        <v>345</v>
      </c>
      <c r="D182" s="182">
        <v>1.2587652000000003</v>
      </c>
      <c r="E182" s="183">
        <v>1.8346666666666664</v>
      </c>
      <c r="F182" s="408">
        <v>10259.015807620128</v>
      </c>
      <c r="G182" s="329">
        <v>10513.479753626058</v>
      </c>
      <c r="H182" s="329">
        <v>10513.479753626058</v>
      </c>
      <c r="I182" s="468">
        <v>10767.943699631989</v>
      </c>
      <c r="J182" s="329">
        <v>11022.407645637921</v>
      </c>
      <c r="K182" s="330">
        <v>11276.871591643852</v>
      </c>
      <c r="L182" s="205">
        <v>11785.79948365571</v>
      </c>
      <c r="M182" s="11"/>
      <c r="N182" s="153"/>
    </row>
    <row r="183" spans="1:14">
      <c r="A183" s="8"/>
      <c r="B183" s="368" t="s">
        <v>346</v>
      </c>
      <c r="C183" s="165" t="s">
        <v>347</v>
      </c>
      <c r="D183" s="166">
        <v>1.2324311999999999</v>
      </c>
      <c r="E183" s="167">
        <v>1.7964444444444443</v>
      </c>
      <c r="F183" s="357">
        <v>10021.126389236821</v>
      </c>
      <c r="G183" s="310">
        <v>10270.289003034293</v>
      </c>
      <c r="H183" s="310">
        <v>10270.289003034293</v>
      </c>
      <c r="I183" s="463">
        <v>10519.451616831771</v>
      </c>
      <c r="J183" s="310">
        <v>10768.614230629242</v>
      </c>
      <c r="K183" s="320">
        <v>11017.776844426717</v>
      </c>
      <c r="L183" s="171">
        <v>11516.102072021666</v>
      </c>
      <c r="M183" s="18"/>
      <c r="N183" s="153"/>
    </row>
    <row r="184" spans="1:14">
      <c r="A184" s="38"/>
      <c r="B184" s="368" t="s">
        <v>348</v>
      </c>
      <c r="C184" s="165" t="s">
        <v>349</v>
      </c>
      <c r="D184" s="166">
        <v>1.2060972000000001</v>
      </c>
      <c r="E184" s="167">
        <v>1.7582222222222219</v>
      </c>
      <c r="F184" s="357">
        <v>9850.765907451756</v>
      </c>
      <c r="G184" s="310">
        <v>10094.627189040772</v>
      </c>
      <c r="H184" s="310">
        <v>10094.627189040772</v>
      </c>
      <c r="I184" s="463">
        <v>10338.488470629789</v>
      </c>
      <c r="J184" s="310">
        <v>10582.349752218808</v>
      </c>
      <c r="K184" s="320">
        <v>10826.211033807826</v>
      </c>
      <c r="L184" s="171">
        <v>11313.933596985858</v>
      </c>
      <c r="M184" s="5"/>
      <c r="N184" s="153"/>
    </row>
    <row r="185" spans="1:14">
      <c r="A185" s="8"/>
      <c r="B185" s="368" t="s">
        <v>350</v>
      </c>
      <c r="C185" s="165" t="s">
        <v>351</v>
      </c>
      <c r="D185" s="166">
        <v>1.1797632000000002</v>
      </c>
      <c r="E185" s="167">
        <v>1.72</v>
      </c>
      <c r="F185" s="357">
        <v>9612.8764890684506</v>
      </c>
      <c r="G185" s="310">
        <v>9851.4364384490127</v>
      </c>
      <c r="H185" s="310">
        <v>9851.4364384490127</v>
      </c>
      <c r="I185" s="463">
        <v>10089.996387829571</v>
      </c>
      <c r="J185" s="310">
        <v>10328.556337210133</v>
      </c>
      <c r="K185" s="320">
        <v>10567.11628659069</v>
      </c>
      <c r="L185" s="171">
        <v>11044.23618535181</v>
      </c>
      <c r="M185" s="20"/>
      <c r="N185" s="153"/>
    </row>
    <row r="186" spans="1:14">
      <c r="A186" s="39"/>
      <c r="B186" s="368" t="s">
        <v>352</v>
      </c>
      <c r="C186" s="165" t="s">
        <v>353</v>
      </c>
      <c r="D186" s="166">
        <v>1.1534292000000002</v>
      </c>
      <c r="E186" s="167">
        <v>1.6817777777777778</v>
      </c>
      <c r="F186" s="357">
        <v>9442.5160072833878</v>
      </c>
      <c r="G186" s="310">
        <v>9675.7746244554892</v>
      </c>
      <c r="H186" s="310">
        <v>9675.7746244554892</v>
      </c>
      <c r="I186" s="463">
        <v>9909.033241627596</v>
      </c>
      <c r="J186" s="310">
        <v>10142.291858799696</v>
      </c>
      <c r="K186" s="320">
        <v>10375.550475971802</v>
      </c>
      <c r="L186" s="171">
        <v>10842.067710316011</v>
      </c>
      <c r="M186" s="5"/>
      <c r="N186" s="153"/>
    </row>
    <row r="187" spans="1:14" ht="15.75" thickBot="1">
      <c r="A187" s="40"/>
      <c r="B187" s="369" t="s">
        <v>354</v>
      </c>
      <c r="C187" s="173" t="s">
        <v>355</v>
      </c>
      <c r="D187" s="174">
        <v>1.1270952000000001</v>
      </c>
      <c r="E187" s="175">
        <v>1.6435555555555554</v>
      </c>
      <c r="F187" s="406">
        <v>9204.6265889000788</v>
      </c>
      <c r="G187" s="334">
        <v>9432.5838738637267</v>
      </c>
      <c r="H187" s="334">
        <v>9432.5838738637267</v>
      </c>
      <c r="I187" s="469">
        <v>9660.541158827371</v>
      </c>
      <c r="J187" s="334">
        <v>9888.4984437910171</v>
      </c>
      <c r="K187" s="335">
        <v>10116.455728754665</v>
      </c>
      <c r="L187" s="197">
        <v>10572.370298681961</v>
      </c>
      <c r="M187" s="20"/>
      <c r="N187" s="153"/>
    </row>
    <row r="188" spans="1:14">
      <c r="A188" s="41"/>
      <c r="B188" s="366" t="s">
        <v>356</v>
      </c>
      <c r="C188" s="181" t="s">
        <v>357</v>
      </c>
      <c r="D188" s="182">
        <v>1.1007612</v>
      </c>
      <c r="E188" s="183">
        <v>1.6053333333333333</v>
      </c>
      <c r="F188" s="408">
        <v>8811.6101543598252</v>
      </c>
      <c r="G188" s="329">
        <v>9034.2661071150142</v>
      </c>
      <c r="H188" s="329">
        <v>9034.2661071150142</v>
      </c>
      <c r="I188" s="468">
        <v>9256.9220598702013</v>
      </c>
      <c r="J188" s="329">
        <v>9479.578012625394</v>
      </c>
      <c r="K188" s="330">
        <v>9479.578012625394</v>
      </c>
      <c r="L188" s="205">
        <v>9924.8899181357738</v>
      </c>
      <c r="M188" s="20"/>
      <c r="N188" s="153"/>
    </row>
    <row r="189" spans="1:14">
      <c r="A189" s="19"/>
      <c r="B189" s="368" t="s">
        <v>358</v>
      </c>
      <c r="C189" s="165" t="s">
        <v>359</v>
      </c>
      <c r="D189" s="166">
        <v>1.0744272000000001</v>
      </c>
      <c r="E189" s="167">
        <v>1.5671111111111109</v>
      </c>
      <c r="F189" s="357">
        <v>8579.0220681849751</v>
      </c>
      <c r="G189" s="310">
        <v>8796.376688731707</v>
      </c>
      <c r="H189" s="310">
        <v>8796.376688731707</v>
      </c>
      <c r="I189" s="463">
        <v>9013.7313092784407</v>
      </c>
      <c r="J189" s="310">
        <v>9231.0859298251744</v>
      </c>
      <c r="K189" s="320">
        <v>9231.0859298251744</v>
      </c>
      <c r="L189" s="171">
        <v>9665.79517091864</v>
      </c>
      <c r="M189" s="11"/>
      <c r="N189" s="153"/>
    </row>
    <row r="190" spans="1:14">
      <c r="A190" s="4"/>
      <c r="B190" s="368" t="s">
        <v>360</v>
      </c>
      <c r="C190" s="165" t="s">
        <v>361</v>
      </c>
      <c r="D190" s="166">
        <v>1.0480932000000001</v>
      </c>
      <c r="E190" s="167">
        <v>1.5288888888888887</v>
      </c>
      <c r="F190" s="357">
        <v>8413.9629186083675</v>
      </c>
      <c r="G190" s="310">
        <v>8626.0162069466442</v>
      </c>
      <c r="H190" s="310">
        <v>8626.0162069466442</v>
      </c>
      <c r="I190" s="463">
        <v>8838.0694952849208</v>
      </c>
      <c r="J190" s="310">
        <v>9050.1227836231974</v>
      </c>
      <c r="K190" s="320">
        <v>9050.1227836231974</v>
      </c>
      <c r="L190" s="171">
        <v>9474.229360299747</v>
      </c>
      <c r="M190" s="18"/>
      <c r="N190" s="153"/>
    </row>
    <row r="191" spans="1:14">
      <c r="A191" s="10"/>
      <c r="B191" s="368" t="s">
        <v>362</v>
      </c>
      <c r="C191" s="165" t="s">
        <v>363</v>
      </c>
      <c r="D191" s="166">
        <v>1.0217592</v>
      </c>
      <c r="E191" s="167">
        <v>1.4906666666666666</v>
      </c>
      <c r="F191" s="357">
        <v>8181.3748324335165</v>
      </c>
      <c r="G191" s="310">
        <v>8388.126788563337</v>
      </c>
      <c r="H191" s="310">
        <v>8388.126788563337</v>
      </c>
      <c r="I191" s="463">
        <v>8594.8787446931565</v>
      </c>
      <c r="J191" s="310">
        <v>8801.6307008229778</v>
      </c>
      <c r="K191" s="320">
        <v>8801.6307008229778</v>
      </c>
      <c r="L191" s="171">
        <v>9215.1346130826132</v>
      </c>
      <c r="M191" s="11"/>
      <c r="N191" s="153"/>
    </row>
    <row r="192" spans="1:14">
      <c r="A192" s="12"/>
      <c r="B192" s="368" t="s">
        <v>364</v>
      </c>
      <c r="C192" s="165" t="s">
        <v>365</v>
      </c>
      <c r="D192" s="166">
        <v>0.99542520000000001</v>
      </c>
      <c r="E192" s="167">
        <v>1.4524444444444442</v>
      </c>
      <c r="F192" s="357">
        <v>8016.3156828569099</v>
      </c>
      <c r="G192" s="310">
        <v>8217.7663067782742</v>
      </c>
      <c r="H192" s="310">
        <v>8217.7663067782742</v>
      </c>
      <c r="I192" s="463">
        <v>8419.2169306996348</v>
      </c>
      <c r="J192" s="310">
        <v>8620.6675546209935</v>
      </c>
      <c r="K192" s="320">
        <v>8620.6675546209935</v>
      </c>
      <c r="L192" s="171">
        <v>9023.5688024637238</v>
      </c>
      <c r="M192" s="20"/>
      <c r="N192" s="153"/>
    </row>
    <row r="193" spans="1:14" ht="15.75" thickBot="1">
      <c r="A193" s="19"/>
      <c r="B193" s="369" t="s">
        <v>366</v>
      </c>
      <c r="C193" s="173" t="s">
        <v>367</v>
      </c>
      <c r="D193" s="174">
        <v>0.96909120000000004</v>
      </c>
      <c r="E193" s="175">
        <v>1.414222222222222</v>
      </c>
      <c r="F193" s="406">
        <v>7783.7275966820607</v>
      </c>
      <c r="G193" s="334">
        <v>7979.8768883949679</v>
      </c>
      <c r="H193" s="334">
        <v>7979.8768883949679</v>
      </c>
      <c r="I193" s="469">
        <v>8176.0261801078723</v>
      </c>
      <c r="J193" s="334">
        <v>8372.1754718207794</v>
      </c>
      <c r="K193" s="335">
        <v>8372.1754718207794</v>
      </c>
      <c r="L193" s="197">
        <v>8764.4740552465864</v>
      </c>
      <c r="M193" s="20"/>
      <c r="N193" s="153"/>
    </row>
    <row r="194" spans="1:14">
      <c r="A194" s="19"/>
      <c r="B194" s="366" t="s">
        <v>368</v>
      </c>
      <c r="C194" s="181" t="s">
        <v>369</v>
      </c>
      <c r="D194" s="182">
        <v>0.94275720000000007</v>
      </c>
      <c r="E194" s="183">
        <v>1.3759999999999999</v>
      </c>
      <c r="F194" s="408">
        <v>7618.6684471054559</v>
      </c>
      <c r="G194" s="329">
        <v>7618.6684471054559</v>
      </c>
      <c r="H194" s="329">
        <v>7809.5164066099032</v>
      </c>
      <c r="I194" s="468">
        <v>7809.5164066099032</v>
      </c>
      <c r="J194" s="329">
        <v>7809.5164066099032</v>
      </c>
      <c r="K194" s="330">
        <v>8000.3643661143515</v>
      </c>
      <c r="L194" s="223">
        <v>8191.2123256188006</v>
      </c>
      <c r="M194" s="5"/>
      <c r="N194" s="153"/>
    </row>
    <row r="195" spans="1:14">
      <c r="A195" s="12"/>
      <c r="B195" s="368" t="s">
        <v>370</v>
      </c>
      <c r="C195" s="165" t="s">
        <v>371</v>
      </c>
      <c r="D195" s="166">
        <v>0.91642319999999999</v>
      </c>
      <c r="E195" s="167">
        <v>1.3377777777777777</v>
      </c>
      <c r="F195" s="357">
        <v>7386.0803609306022</v>
      </c>
      <c r="G195" s="310">
        <v>7386.0803609306022</v>
      </c>
      <c r="H195" s="310">
        <v>7571.6269882265951</v>
      </c>
      <c r="I195" s="463">
        <v>7571.6269882265951</v>
      </c>
      <c r="J195" s="310">
        <v>7571.6269882265951</v>
      </c>
      <c r="K195" s="320">
        <v>7757.1736155225863</v>
      </c>
      <c r="L195" s="187">
        <v>7942.720242818581</v>
      </c>
      <c r="M195" s="11"/>
      <c r="N195" s="153"/>
    </row>
    <row r="196" spans="1:14">
      <c r="A196" s="10"/>
      <c r="B196" s="368" t="s">
        <v>372</v>
      </c>
      <c r="C196" s="165" t="s">
        <v>373</v>
      </c>
      <c r="D196" s="166">
        <v>0.89008920000000002</v>
      </c>
      <c r="E196" s="167">
        <v>1.2995555555555554</v>
      </c>
      <c r="F196" s="357">
        <v>7221.0212113539956</v>
      </c>
      <c r="G196" s="310">
        <v>7221.0212113539956</v>
      </c>
      <c r="H196" s="310">
        <v>7401.2665064415341</v>
      </c>
      <c r="I196" s="463">
        <v>7401.2665064415341</v>
      </c>
      <c r="J196" s="310">
        <v>7401.2665064415341</v>
      </c>
      <c r="K196" s="320">
        <v>7581.5118015290673</v>
      </c>
      <c r="L196" s="187">
        <v>7761.7570966166022</v>
      </c>
      <c r="M196" s="18"/>
      <c r="N196" s="153"/>
    </row>
    <row r="197" spans="1:14">
      <c r="A197" s="4"/>
      <c r="B197" s="368" t="s">
        <v>374</v>
      </c>
      <c r="C197" s="165" t="s">
        <v>375</v>
      </c>
      <c r="D197" s="166">
        <v>0.86375519999999995</v>
      </c>
      <c r="E197" s="167">
        <v>1.2613333333333332</v>
      </c>
      <c r="F197" s="357">
        <v>6988.4331251791473</v>
      </c>
      <c r="G197" s="310">
        <v>6988.4331251791473</v>
      </c>
      <c r="H197" s="310">
        <v>7163.3770880582269</v>
      </c>
      <c r="I197" s="463">
        <v>7163.3770880582269</v>
      </c>
      <c r="J197" s="310">
        <v>7163.3770880582269</v>
      </c>
      <c r="K197" s="320">
        <v>7338.3210509373021</v>
      </c>
      <c r="L197" s="187">
        <v>7513.2650138163799</v>
      </c>
      <c r="M197" s="11"/>
      <c r="N197" s="153"/>
    </row>
    <row r="198" spans="1:14">
      <c r="A198" s="12"/>
      <c r="B198" s="368" t="s">
        <v>376</v>
      </c>
      <c r="C198" s="165" t="s">
        <v>377</v>
      </c>
      <c r="D198" s="166">
        <v>0.83742120000000009</v>
      </c>
      <c r="E198" s="167">
        <v>1.223111111111111</v>
      </c>
      <c r="F198" s="357">
        <v>6823.3739756025416</v>
      </c>
      <c r="G198" s="310">
        <v>6823.3739756025416</v>
      </c>
      <c r="H198" s="310">
        <v>6993.0166062731596</v>
      </c>
      <c r="I198" s="463">
        <v>6993.0166062731596</v>
      </c>
      <c r="J198" s="310">
        <v>6993.0166062731596</v>
      </c>
      <c r="K198" s="320">
        <v>7162.6592369437813</v>
      </c>
      <c r="L198" s="187">
        <v>7332.3018676144038</v>
      </c>
      <c r="M198" s="11"/>
      <c r="N198" s="153"/>
    </row>
    <row r="199" spans="1:14" ht="15.75" thickBot="1">
      <c r="A199" s="10"/>
      <c r="B199" s="369" t="s">
        <v>378</v>
      </c>
      <c r="C199" s="173" t="s">
        <v>379</v>
      </c>
      <c r="D199" s="174">
        <v>0.81108720000000012</v>
      </c>
      <c r="E199" s="175">
        <v>1.1848888888888889</v>
      </c>
      <c r="F199" s="406">
        <v>6590.7858894276906</v>
      </c>
      <c r="G199" s="334">
        <v>6590.7858894276906</v>
      </c>
      <c r="H199" s="334">
        <v>6755.1271878898551</v>
      </c>
      <c r="I199" s="469">
        <v>6755.1271878898551</v>
      </c>
      <c r="J199" s="334">
        <v>6755.1271878898551</v>
      </c>
      <c r="K199" s="335">
        <v>6919.468486352017</v>
      </c>
      <c r="L199" s="225">
        <v>7083.8097848141833</v>
      </c>
      <c r="M199" s="20"/>
      <c r="N199" s="153"/>
    </row>
    <row r="200" spans="1:14">
      <c r="A200" s="10"/>
      <c r="B200" s="366" t="s">
        <v>380</v>
      </c>
      <c r="C200" s="181" t="s">
        <v>381</v>
      </c>
      <c r="D200" s="182">
        <v>0.78475320000000004</v>
      </c>
      <c r="E200" s="183">
        <v>1.1466666666666665</v>
      </c>
      <c r="F200" s="416">
        <v>6425.7267398510821</v>
      </c>
      <c r="G200" s="330">
        <v>6425.7267398510821</v>
      </c>
      <c r="H200" s="330">
        <v>6425.7267398510821</v>
      </c>
      <c r="I200" s="475">
        <v>6425.7267398510821</v>
      </c>
      <c r="J200" s="330">
        <v>6584.7667061047887</v>
      </c>
      <c r="K200" s="419">
        <v>6584.7667061047887</v>
      </c>
      <c r="L200" s="678">
        <v>6584.7667061047887</v>
      </c>
      <c r="M200" s="5"/>
      <c r="N200" s="153"/>
    </row>
    <row r="201" spans="1:14">
      <c r="A201" s="10"/>
      <c r="B201" s="368" t="s">
        <v>382</v>
      </c>
      <c r="C201" s="165" t="s">
        <v>383</v>
      </c>
      <c r="D201" s="166">
        <v>0.75841920000000007</v>
      </c>
      <c r="E201" s="167">
        <v>1.1084444444444443</v>
      </c>
      <c r="F201" s="417">
        <v>6193.1386536762311</v>
      </c>
      <c r="G201" s="320">
        <v>6193.1386536762311</v>
      </c>
      <c r="H201" s="320">
        <v>6193.1386536762311</v>
      </c>
      <c r="I201" s="476">
        <v>6193.1386536762311</v>
      </c>
      <c r="J201" s="320">
        <v>6346.8772877214833</v>
      </c>
      <c r="K201" s="420">
        <v>6346.8772877214833</v>
      </c>
      <c r="L201" s="679">
        <v>6346.8772877214833</v>
      </c>
      <c r="M201" s="5"/>
      <c r="N201" s="153"/>
    </row>
    <row r="202" spans="1:14">
      <c r="A202" s="4"/>
      <c r="B202" s="368" t="s">
        <v>384</v>
      </c>
      <c r="C202" s="165" t="s">
        <v>385</v>
      </c>
      <c r="D202" s="166">
        <v>0.73208519999999999</v>
      </c>
      <c r="E202" s="167">
        <v>1.070222222222222</v>
      </c>
      <c r="F202" s="417">
        <v>6028.0795040996263</v>
      </c>
      <c r="G202" s="320">
        <v>6028.0795040996263</v>
      </c>
      <c r="H202" s="320">
        <v>6028.0795040996263</v>
      </c>
      <c r="I202" s="476">
        <v>6028.0795040996263</v>
      </c>
      <c r="J202" s="320">
        <v>6176.5168059364169</v>
      </c>
      <c r="K202" s="420">
        <v>6176.5168059364169</v>
      </c>
      <c r="L202" s="679">
        <v>6176.5168059364169</v>
      </c>
      <c r="M202" s="5"/>
      <c r="N202" s="153"/>
    </row>
    <row r="203" spans="1:14">
      <c r="A203" s="12"/>
      <c r="B203" s="368" t="s">
        <v>386</v>
      </c>
      <c r="C203" s="165" t="s">
        <v>387</v>
      </c>
      <c r="D203" s="166">
        <v>0.70575120000000013</v>
      </c>
      <c r="E203" s="167">
        <v>1.032</v>
      </c>
      <c r="F203" s="417">
        <v>5795.491417924778</v>
      </c>
      <c r="G203" s="320">
        <v>5795.491417924778</v>
      </c>
      <c r="H203" s="320">
        <v>5795.491417924778</v>
      </c>
      <c r="I203" s="476">
        <v>5795.491417924778</v>
      </c>
      <c r="J203" s="320">
        <v>5938.6273875531133</v>
      </c>
      <c r="K203" s="420">
        <v>5938.6273875531133</v>
      </c>
      <c r="L203" s="679">
        <v>5938.6273875531133</v>
      </c>
      <c r="M203" s="18"/>
      <c r="N203" s="153"/>
    </row>
    <row r="204" spans="1:14">
      <c r="A204" s="12"/>
      <c r="B204" s="368" t="s">
        <v>388</v>
      </c>
      <c r="C204" s="165" t="s">
        <v>389</v>
      </c>
      <c r="D204" s="166">
        <v>0.67941720000000005</v>
      </c>
      <c r="E204" s="167">
        <v>0.99377777777777776</v>
      </c>
      <c r="F204" s="417">
        <v>5630.4322683481696</v>
      </c>
      <c r="G204" s="320">
        <v>5630.4322683481696</v>
      </c>
      <c r="H204" s="320">
        <v>5630.4322683481696</v>
      </c>
      <c r="I204" s="476">
        <v>5630.4322683481696</v>
      </c>
      <c r="J204" s="320">
        <v>5768.2669057680478</v>
      </c>
      <c r="K204" s="420">
        <v>5768.2669057680478</v>
      </c>
      <c r="L204" s="679">
        <v>5768.2669057680478</v>
      </c>
      <c r="M204" s="20"/>
      <c r="N204" s="153"/>
    </row>
    <row r="205" spans="1:14" ht="15.75" thickBot="1">
      <c r="A205" s="10"/>
      <c r="B205" s="390" t="s">
        <v>390</v>
      </c>
      <c r="C205" s="227" t="s">
        <v>391</v>
      </c>
      <c r="D205" s="228">
        <v>0.65308319999999997</v>
      </c>
      <c r="E205" s="229">
        <v>0.95555555555555549</v>
      </c>
      <c r="F205" s="421">
        <v>5397.8441821733195</v>
      </c>
      <c r="G205" s="326">
        <v>5397.8441821733195</v>
      </c>
      <c r="H205" s="326">
        <v>5397.8441821733195</v>
      </c>
      <c r="I205" s="477">
        <v>5397.8441821733195</v>
      </c>
      <c r="J205" s="326">
        <v>5530.3774873847406</v>
      </c>
      <c r="K205" s="422">
        <v>5530.3774873847406</v>
      </c>
      <c r="L205" s="680">
        <v>5530.3774873847406</v>
      </c>
      <c r="M205" s="20"/>
      <c r="N205" s="153"/>
    </row>
    <row r="206" spans="1:14">
      <c r="A206" s="4"/>
      <c r="B206" s="366" t="s">
        <v>392</v>
      </c>
      <c r="C206" s="181" t="s">
        <v>393</v>
      </c>
      <c r="D206" s="182">
        <v>0.62674920000000001</v>
      </c>
      <c r="E206" s="183">
        <v>0.91733333333333322</v>
      </c>
      <c r="F206" s="423">
        <v>5232.7850325967129</v>
      </c>
      <c r="G206" s="424">
        <v>5232.7850325967129</v>
      </c>
      <c r="H206" s="424">
        <v>5232.7850325967129</v>
      </c>
      <c r="I206" s="478">
        <v>5232.7850325967129</v>
      </c>
      <c r="J206" s="424">
        <v>5232.7850325967129</v>
      </c>
      <c r="K206" s="424">
        <v>5232.7850325967129</v>
      </c>
      <c r="L206" s="681">
        <v>5232.7850325967129</v>
      </c>
      <c r="M206" s="5"/>
      <c r="N206" s="153"/>
    </row>
    <row r="207" spans="1:14">
      <c r="A207" s="4"/>
      <c r="B207" s="368" t="s">
        <v>394</v>
      </c>
      <c r="C207" s="165" t="s">
        <v>395</v>
      </c>
      <c r="D207" s="166">
        <v>0.60041519999999993</v>
      </c>
      <c r="E207" s="167">
        <v>0.87911111111111095</v>
      </c>
      <c r="F207" s="425">
        <v>5000.1969464218619</v>
      </c>
      <c r="G207" s="420">
        <v>5000.1969464218619</v>
      </c>
      <c r="H207" s="420">
        <v>5000.1969464218619</v>
      </c>
      <c r="I207" s="479">
        <v>5000.1969464218619</v>
      </c>
      <c r="J207" s="420">
        <v>5000.1969464218619</v>
      </c>
      <c r="K207" s="420">
        <v>5000.1969464218619</v>
      </c>
      <c r="L207" s="679">
        <v>5000.1969464218619</v>
      </c>
      <c r="M207" s="18"/>
      <c r="N207" s="153"/>
    </row>
    <row r="208" spans="1:14">
      <c r="A208" s="37"/>
      <c r="B208" s="368" t="s">
        <v>396</v>
      </c>
      <c r="C208" s="165" t="s">
        <v>397</v>
      </c>
      <c r="D208" s="166">
        <v>0.57408120000000007</v>
      </c>
      <c r="E208" s="167">
        <v>0.84088888888888891</v>
      </c>
      <c r="F208" s="425">
        <v>4835.1377968452553</v>
      </c>
      <c r="G208" s="420">
        <v>4835.1377968452553</v>
      </c>
      <c r="H208" s="420">
        <v>4835.1377968452553</v>
      </c>
      <c r="I208" s="479">
        <v>4835.1377968452553</v>
      </c>
      <c r="J208" s="420">
        <v>4835.1377968452553</v>
      </c>
      <c r="K208" s="420">
        <v>4835.1377968452553</v>
      </c>
      <c r="L208" s="679">
        <v>4835.1377968452553</v>
      </c>
      <c r="M208" s="18"/>
      <c r="N208" s="153"/>
    </row>
    <row r="209" spans="1:14">
      <c r="A209" s="8"/>
      <c r="B209" s="368" t="s">
        <v>398</v>
      </c>
      <c r="C209" s="165" t="s">
        <v>399</v>
      </c>
      <c r="D209" s="166">
        <v>0.5477472000000001</v>
      </c>
      <c r="E209" s="167">
        <v>0.80266666666666664</v>
      </c>
      <c r="F209" s="425">
        <v>4602.5497106704051</v>
      </c>
      <c r="G209" s="420">
        <v>4602.5497106704051</v>
      </c>
      <c r="H209" s="420">
        <v>4602.5497106704051</v>
      </c>
      <c r="I209" s="479">
        <v>4602.5497106704051</v>
      </c>
      <c r="J209" s="420">
        <v>4602.5497106704051</v>
      </c>
      <c r="K209" s="420">
        <v>4602.5497106704051</v>
      </c>
      <c r="L209" s="679">
        <v>4602.5497106704051</v>
      </c>
      <c r="M209" s="11"/>
      <c r="N209" s="153"/>
    </row>
    <row r="210" spans="1:14">
      <c r="A210" s="38"/>
      <c r="B210" s="368" t="s">
        <v>400</v>
      </c>
      <c r="C210" s="165" t="s">
        <v>401</v>
      </c>
      <c r="D210" s="166">
        <v>0.52141320000000002</v>
      </c>
      <c r="E210" s="167">
        <v>0.76444444444444437</v>
      </c>
      <c r="F210" s="425">
        <v>4437.4905610937967</v>
      </c>
      <c r="G210" s="420">
        <v>4437.4905610937967</v>
      </c>
      <c r="H210" s="420">
        <v>4437.4905610937967</v>
      </c>
      <c r="I210" s="479">
        <v>4437.4905610937967</v>
      </c>
      <c r="J210" s="420">
        <v>4437.4905610937967</v>
      </c>
      <c r="K210" s="420">
        <v>4437.4905610937967</v>
      </c>
      <c r="L210" s="679">
        <v>4437.4905610937967</v>
      </c>
      <c r="M210" s="20"/>
      <c r="N210" s="153"/>
    </row>
    <row r="211" spans="1:14" ht="15.75" thickBot="1">
      <c r="A211" s="8"/>
      <c r="B211" s="369" t="s">
        <v>402</v>
      </c>
      <c r="C211" s="173" t="s">
        <v>403</v>
      </c>
      <c r="D211" s="174">
        <v>0.49507920000000005</v>
      </c>
      <c r="E211" s="175">
        <v>0.7262222222222221</v>
      </c>
      <c r="F211" s="426">
        <v>4204.9024749189475</v>
      </c>
      <c r="G211" s="427">
        <v>4204.9024749189475</v>
      </c>
      <c r="H211" s="427">
        <v>4204.9024749189475</v>
      </c>
      <c r="I211" s="480">
        <v>4204.9024749189475</v>
      </c>
      <c r="J211" s="427">
        <v>4204.9024749189475</v>
      </c>
      <c r="K211" s="427">
        <v>4204.9024749189475</v>
      </c>
      <c r="L211" s="682">
        <v>4204.9024749189475</v>
      </c>
      <c r="M211" s="11"/>
      <c r="N211" s="153"/>
    </row>
    <row r="212" spans="1:14">
      <c r="A212" s="39"/>
      <c r="B212" s="389" t="s">
        <v>404</v>
      </c>
      <c r="C212" s="157" t="s">
        <v>405</v>
      </c>
      <c r="D212" s="158">
        <v>0.46874520000000003</v>
      </c>
      <c r="E212" s="159">
        <v>0.68799999999999994</v>
      </c>
      <c r="F212" s="428">
        <v>4039.8433253423395</v>
      </c>
      <c r="G212" s="429">
        <v>4039.8433253423395</v>
      </c>
      <c r="H212" s="429">
        <v>4039.8433253423395</v>
      </c>
      <c r="I212" s="481">
        <v>4039.8433253423395</v>
      </c>
      <c r="J212" s="429">
        <v>4039.8433253423395</v>
      </c>
      <c r="K212" s="429">
        <v>4039.8433253423395</v>
      </c>
      <c r="L212" s="683">
        <v>4039.8433253423395</v>
      </c>
      <c r="M212" s="11"/>
      <c r="N212" s="153"/>
    </row>
    <row r="213" spans="1:14">
      <c r="A213" s="40"/>
      <c r="B213" s="368" t="s">
        <v>406</v>
      </c>
      <c r="C213" s="165" t="s">
        <v>407</v>
      </c>
      <c r="D213" s="166">
        <v>0.44241119999999995</v>
      </c>
      <c r="E213" s="167">
        <v>0.64977777777777768</v>
      </c>
      <c r="F213" s="425">
        <v>3807.2552391674908</v>
      </c>
      <c r="G213" s="420">
        <v>3807.2552391674908</v>
      </c>
      <c r="H213" s="420">
        <v>3807.2552391674908</v>
      </c>
      <c r="I213" s="479">
        <v>3807.2552391674908</v>
      </c>
      <c r="J213" s="420">
        <v>3807.2552391674908</v>
      </c>
      <c r="K213" s="420">
        <v>3807.2552391674908</v>
      </c>
      <c r="L213" s="679">
        <v>3807.2552391674908</v>
      </c>
      <c r="M213" s="20"/>
      <c r="N213" s="153"/>
    </row>
    <row r="214" spans="1:14" ht="15.75" thickBot="1">
      <c r="A214" s="41"/>
      <c r="B214" s="390" t="s">
        <v>408</v>
      </c>
      <c r="C214" s="227" t="s">
        <v>409</v>
      </c>
      <c r="D214" s="228">
        <v>0.41607720000000004</v>
      </c>
      <c r="E214" s="229">
        <v>0.61155555555555552</v>
      </c>
      <c r="F214" s="430">
        <v>3642.1960895908833</v>
      </c>
      <c r="G214" s="422">
        <v>3642.1960895908833</v>
      </c>
      <c r="H214" s="422">
        <v>3642.1960895908833</v>
      </c>
      <c r="I214" s="482">
        <v>3642.1960895908833</v>
      </c>
      <c r="J214" s="422">
        <v>3642.1960895908833</v>
      </c>
      <c r="K214" s="422">
        <v>3642.1960895908833</v>
      </c>
      <c r="L214" s="680">
        <v>3642.1960895908833</v>
      </c>
      <c r="M214" s="11"/>
      <c r="N214" s="153"/>
    </row>
    <row r="215" spans="1:14" ht="15.75" thickBot="1">
      <c r="A215" s="19"/>
      <c r="B215" s="793" t="s">
        <v>410</v>
      </c>
      <c r="C215" s="794"/>
      <c r="D215" s="794"/>
      <c r="E215" s="794"/>
      <c r="F215" s="794"/>
      <c r="G215" s="794"/>
      <c r="H215" s="794"/>
      <c r="I215" s="794"/>
      <c r="J215" s="794"/>
      <c r="K215" s="794"/>
      <c r="L215" s="795"/>
      <c r="M215" s="5"/>
    </row>
    <row r="216" spans="1:14">
      <c r="A216" s="19"/>
      <c r="B216" s="283" t="s">
        <v>411</v>
      </c>
      <c r="C216" s="284" t="s">
        <v>412</v>
      </c>
      <c r="D216" s="182">
        <v>3.742</v>
      </c>
      <c r="E216" s="183">
        <v>5.6059999999999999</v>
      </c>
      <c r="F216" s="431">
        <v>45278.054412291596</v>
      </c>
      <c r="G216" s="286"/>
      <c r="H216" s="287"/>
      <c r="I216" s="456"/>
      <c r="J216" s="287"/>
      <c r="K216" s="288"/>
      <c r="L216" s="289"/>
      <c r="M216" s="20"/>
      <c r="N216" s="155"/>
    </row>
    <row r="217" spans="1:14">
      <c r="A217" s="19"/>
      <c r="B217" s="290" t="s">
        <v>413</v>
      </c>
      <c r="C217" s="291" t="s">
        <v>414</v>
      </c>
      <c r="D217" s="166">
        <v>3.7090000000000001</v>
      </c>
      <c r="E217" s="167">
        <v>5.556</v>
      </c>
      <c r="F217" s="396">
        <v>44881.470256299413</v>
      </c>
      <c r="G217" s="293"/>
      <c r="H217" s="332"/>
      <c r="I217" s="483"/>
      <c r="J217" s="332"/>
      <c r="K217" s="432"/>
      <c r="L217" s="433"/>
      <c r="M217" s="20"/>
      <c r="N217" s="155"/>
    </row>
    <row r="218" spans="1:14">
      <c r="A218" s="19"/>
      <c r="B218" s="290" t="s">
        <v>415</v>
      </c>
      <c r="C218" s="291" t="s">
        <v>416</v>
      </c>
      <c r="D218" s="166">
        <v>3.677</v>
      </c>
      <c r="E218" s="167">
        <v>5.5069999999999997</v>
      </c>
      <c r="F218" s="396">
        <v>44484.886100307209</v>
      </c>
      <c r="G218" s="293"/>
      <c r="H218" s="332"/>
      <c r="I218" s="483"/>
      <c r="J218" s="332"/>
      <c r="K218" s="432"/>
      <c r="L218" s="433"/>
      <c r="M218" s="20"/>
      <c r="N218" s="155"/>
    </row>
    <row r="219" spans="1:14">
      <c r="A219" s="19"/>
      <c r="B219" s="290" t="s">
        <v>417</v>
      </c>
      <c r="C219" s="291" t="s">
        <v>418</v>
      </c>
      <c r="D219" s="166">
        <v>3.6509999999999998</v>
      </c>
      <c r="E219" s="167">
        <v>5.4089999999999998</v>
      </c>
      <c r="F219" s="396">
        <v>44088.301944315026</v>
      </c>
      <c r="G219" s="293"/>
      <c r="H219" s="332"/>
      <c r="I219" s="483"/>
      <c r="J219" s="332"/>
      <c r="K219" s="432"/>
      <c r="L219" s="433"/>
      <c r="M219" s="20"/>
      <c r="N219" s="155"/>
    </row>
    <row r="220" spans="1:14">
      <c r="A220" s="19"/>
      <c r="B220" s="290" t="s">
        <v>419</v>
      </c>
      <c r="C220" s="291" t="s">
        <v>420</v>
      </c>
      <c r="D220" s="166">
        <v>3.6179999999999999</v>
      </c>
      <c r="E220" s="167">
        <v>5.36</v>
      </c>
      <c r="F220" s="396">
        <v>43691.717788322836</v>
      </c>
      <c r="G220" s="293"/>
      <c r="H220" s="332"/>
      <c r="I220" s="483"/>
      <c r="J220" s="332"/>
      <c r="K220" s="432"/>
      <c r="L220" s="433"/>
      <c r="M220" s="20"/>
      <c r="N220" s="155"/>
    </row>
    <row r="221" spans="1:14" ht="15.75" thickBot="1">
      <c r="A221" s="19"/>
      <c r="B221" s="297" t="s">
        <v>421</v>
      </c>
      <c r="C221" s="298" t="s">
        <v>422</v>
      </c>
      <c r="D221" s="174">
        <v>3.585</v>
      </c>
      <c r="E221" s="175">
        <v>5.3109999999999999</v>
      </c>
      <c r="F221" s="399">
        <v>43295.133632330653</v>
      </c>
      <c r="G221" s="300"/>
      <c r="H221" s="301"/>
      <c r="I221" s="458"/>
      <c r="J221" s="301"/>
      <c r="K221" s="302"/>
      <c r="L221" s="303"/>
      <c r="M221" s="20"/>
      <c r="N221" s="155"/>
    </row>
    <row r="222" spans="1:14">
      <c r="A222" s="4"/>
      <c r="B222" s="366" t="s">
        <v>423</v>
      </c>
      <c r="C222" s="284" t="s">
        <v>424</v>
      </c>
      <c r="D222" s="182">
        <v>3.5455419999999997</v>
      </c>
      <c r="E222" s="183">
        <v>5.3109999999999999</v>
      </c>
      <c r="F222" s="403">
        <v>43120.184643898487</v>
      </c>
      <c r="G222" s="306">
        <v>48851.093142672209</v>
      </c>
      <c r="H222" s="306">
        <v>51798.488466218019</v>
      </c>
      <c r="I222" s="464"/>
      <c r="J222" s="306"/>
      <c r="K222" s="318"/>
      <c r="L222" s="434"/>
      <c r="M222" s="18"/>
      <c r="N222" s="153"/>
    </row>
    <row r="223" spans="1:14">
      <c r="A223" s="10"/>
      <c r="B223" s="368" t="s">
        <v>425</v>
      </c>
      <c r="C223" s="291" t="s">
        <v>426</v>
      </c>
      <c r="D223" s="166">
        <v>3.5126520000000006</v>
      </c>
      <c r="E223" s="167">
        <v>5.2618240740740738</v>
      </c>
      <c r="F223" s="357">
        <v>42721.904930249904</v>
      </c>
      <c r="G223" s="310">
        <v>48399.548455594952</v>
      </c>
      <c r="H223" s="310">
        <v>51320.437118098474</v>
      </c>
      <c r="I223" s="463"/>
      <c r="J223" s="310"/>
      <c r="K223" s="320"/>
      <c r="L223" s="374"/>
      <c r="M223" s="11"/>
      <c r="N223" s="153"/>
    </row>
    <row r="224" spans="1:14">
      <c r="A224" s="12"/>
      <c r="B224" s="368" t="s">
        <v>427</v>
      </c>
      <c r="C224" s="291" t="s">
        <v>428</v>
      </c>
      <c r="D224" s="166">
        <v>3.4797620000000005</v>
      </c>
      <c r="E224" s="167">
        <v>5.2126481481481477</v>
      </c>
      <c r="F224" s="357">
        <v>42323.6252166013</v>
      </c>
      <c r="G224" s="310">
        <v>47948.003768517694</v>
      </c>
      <c r="H224" s="310">
        <v>50842.385769978944</v>
      </c>
      <c r="I224" s="463"/>
      <c r="J224" s="310"/>
      <c r="K224" s="320"/>
      <c r="L224" s="374"/>
      <c r="M224" s="18"/>
      <c r="N224" s="153"/>
    </row>
    <row r="225" spans="1:14">
      <c r="A225" s="19"/>
      <c r="B225" s="368" t="s">
        <v>429</v>
      </c>
      <c r="C225" s="291" t="s">
        <v>430</v>
      </c>
      <c r="D225" s="166">
        <v>3.4468720000000004</v>
      </c>
      <c r="E225" s="167">
        <v>5.1634722222222216</v>
      </c>
      <c r="F225" s="357">
        <v>41925.345502952732</v>
      </c>
      <c r="G225" s="310">
        <v>47496.459081440444</v>
      </c>
      <c r="H225" s="310">
        <v>50364.334421859399</v>
      </c>
      <c r="I225" s="463"/>
      <c r="J225" s="310"/>
      <c r="K225" s="320"/>
      <c r="L225" s="374"/>
      <c r="M225" s="5"/>
      <c r="N225" s="153"/>
    </row>
    <row r="226" spans="1:14">
      <c r="A226" s="19"/>
      <c r="B226" s="368" t="s">
        <v>431</v>
      </c>
      <c r="C226" s="291" t="s">
        <v>432</v>
      </c>
      <c r="D226" s="166">
        <v>3.4139820000000003</v>
      </c>
      <c r="E226" s="167">
        <v>5.1142962962962963</v>
      </c>
      <c r="F226" s="357">
        <v>41527.065789304135</v>
      </c>
      <c r="G226" s="310">
        <v>47044.914394363172</v>
      </c>
      <c r="H226" s="310">
        <v>49886.283073739884</v>
      </c>
      <c r="I226" s="463"/>
      <c r="J226" s="310"/>
      <c r="K226" s="320"/>
      <c r="L226" s="374"/>
      <c r="M226" s="20"/>
      <c r="N226" s="153"/>
    </row>
    <row r="227" spans="1:14" ht="15.75" thickBot="1">
      <c r="A227" s="12"/>
      <c r="B227" s="369" t="s">
        <v>433</v>
      </c>
      <c r="C227" s="298" t="s">
        <v>434</v>
      </c>
      <c r="D227" s="174">
        <v>3.3810920000000002</v>
      </c>
      <c r="E227" s="175">
        <v>5.0651203703703702</v>
      </c>
      <c r="F227" s="406">
        <v>41128.786075655553</v>
      </c>
      <c r="G227" s="334">
        <v>46593.369707285936</v>
      </c>
      <c r="H227" s="334">
        <v>49408.231725620353</v>
      </c>
      <c r="I227" s="469"/>
      <c r="J227" s="334"/>
      <c r="K227" s="335"/>
      <c r="L227" s="435"/>
      <c r="M227" s="11"/>
      <c r="N227" s="153"/>
    </row>
    <row r="228" spans="1:14">
      <c r="A228" s="10"/>
      <c r="B228" s="366" t="s">
        <v>435</v>
      </c>
      <c r="C228" s="284" t="s">
        <v>436</v>
      </c>
      <c r="D228" s="182">
        <v>3.3482020000000001</v>
      </c>
      <c r="E228" s="183">
        <v>5.0159444444444441</v>
      </c>
      <c r="F228" s="436">
        <v>38646.811594055136</v>
      </c>
      <c r="G228" s="437">
        <v>41900.613869086956</v>
      </c>
      <c r="H228" s="329">
        <v>46226.500951187765</v>
      </c>
      <c r="I228" s="468">
        <v>48930.180377500823</v>
      </c>
      <c r="J228" s="329"/>
      <c r="K228" s="330"/>
      <c r="L228" s="438"/>
      <c r="M228" s="11"/>
      <c r="N228" s="153"/>
    </row>
    <row r="229" spans="1:14">
      <c r="A229" s="4"/>
      <c r="B229" s="389" t="s">
        <v>437</v>
      </c>
      <c r="C229" s="291" t="s">
        <v>438</v>
      </c>
      <c r="D229" s="166">
        <v>3.3153120000000005</v>
      </c>
      <c r="E229" s="167">
        <v>4.966768518518518</v>
      </c>
      <c r="F229" s="380">
        <v>38190.488436141764</v>
      </c>
      <c r="G229" s="332">
        <v>41406.803908698246</v>
      </c>
      <c r="H229" s="439">
        <v>45690.280333131413</v>
      </c>
      <c r="I229" s="464">
        <v>48452.129029381278</v>
      </c>
      <c r="J229" s="306"/>
      <c r="K229" s="318"/>
      <c r="L229" s="434"/>
      <c r="M229" s="20"/>
      <c r="N229" s="153"/>
    </row>
    <row r="230" spans="1:14">
      <c r="A230" s="37"/>
      <c r="B230" s="390" t="s">
        <v>439</v>
      </c>
      <c r="C230" s="440" t="s">
        <v>440</v>
      </c>
      <c r="D230" s="166">
        <v>3.2824220000000004</v>
      </c>
      <c r="E230" s="167">
        <v>4.9175925925925927</v>
      </c>
      <c r="F230" s="380">
        <v>37813.41405132701</v>
      </c>
      <c r="G230" s="332">
        <v>40997.669879288653</v>
      </c>
      <c r="H230" s="441">
        <v>45238.735646054178</v>
      </c>
      <c r="I230" s="470">
        <v>47974.077681261741</v>
      </c>
      <c r="J230" s="325"/>
      <c r="K230" s="326"/>
      <c r="L230" s="442"/>
      <c r="M230" s="5"/>
      <c r="N230" s="153"/>
    </row>
    <row r="231" spans="1:14">
      <c r="A231" s="8"/>
      <c r="B231" s="443" t="s">
        <v>441</v>
      </c>
      <c r="C231" s="291" t="s">
        <v>442</v>
      </c>
      <c r="D231" s="166">
        <v>3.2495320000000003</v>
      </c>
      <c r="E231" s="167">
        <v>4.8684166666666666</v>
      </c>
      <c r="F231" s="380">
        <v>37436.339666512249</v>
      </c>
      <c r="G231" s="332">
        <v>40588.535849879052</v>
      </c>
      <c r="H231" s="332">
        <v>44787.190958976928</v>
      </c>
      <c r="I231" s="467">
        <v>47496.026333142188</v>
      </c>
      <c r="J231" s="332"/>
      <c r="K231" s="332"/>
      <c r="L231" s="444"/>
      <c r="M231" s="18"/>
      <c r="N231" s="153"/>
    </row>
    <row r="232" spans="1:14">
      <c r="A232" s="38"/>
      <c r="B232" s="389" t="s">
        <v>443</v>
      </c>
      <c r="C232" s="445" t="s">
        <v>444</v>
      </c>
      <c r="D232" s="166">
        <v>3.2166420000000002</v>
      </c>
      <c r="E232" s="167">
        <v>4.8192407407407405</v>
      </c>
      <c r="F232" s="380">
        <v>37059.265281697488</v>
      </c>
      <c r="G232" s="332">
        <v>40179.401820469444</v>
      </c>
      <c r="H232" s="439">
        <v>44335.646271899663</v>
      </c>
      <c r="I232" s="464">
        <v>45978.913872165103</v>
      </c>
      <c r="J232" s="306"/>
      <c r="K232" s="318"/>
      <c r="L232" s="434"/>
      <c r="M232" s="20"/>
      <c r="N232" s="153"/>
    </row>
    <row r="233" spans="1:14" ht="15.75" thickBot="1">
      <c r="A233" s="8"/>
      <c r="B233" s="369" t="s">
        <v>445</v>
      </c>
      <c r="C233" s="298" t="s">
        <v>446</v>
      </c>
      <c r="D233" s="174">
        <v>3.1837520000000001</v>
      </c>
      <c r="E233" s="175">
        <v>4.7700648148148144</v>
      </c>
      <c r="F233" s="446">
        <v>36682.190896882727</v>
      </c>
      <c r="G233" s="314">
        <v>39770.267791059858</v>
      </c>
      <c r="H233" s="313">
        <v>43884.101584822405</v>
      </c>
      <c r="I233" s="465">
        <v>45511.465188462455</v>
      </c>
      <c r="J233" s="313"/>
      <c r="K233" s="342"/>
      <c r="L233" s="375"/>
      <c r="M233" s="5"/>
      <c r="N233" s="153"/>
    </row>
    <row r="234" spans="1:14">
      <c r="A234" s="39"/>
      <c r="B234" s="366" t="s">
        <v>447</v>
      </c>
      <c r="C234" s="284" t="s">
        <v>448</v>
      </c>
      <c r="D234" s="182">
        <v>3.1508620000000001</v>
      </c>
      <c r="E234" s="183">
        <v>4.7208888888888882</v>
      </c>
      <c r="F234" s="403">
        <v>34348.653717119123</v>
      </c>
      <c r="G234" s="306">
        <v>36901.170232570046</v>
      </c>
      <c r="H234" s="306">
        <v>39445.809692629351</v>
      </c>
      <c r="I234" s="464">
        <v>43517.232828724256</v>
      </c>
      <c r="J234" s="306"/>
      <c r="K234" s="318"/>
      <c r="L234" s="434"/>
      <c r="M234" s="5"/>
      <c r="N234" s="153"/>
    </row>
    <row r="235" spans="1:14">
      <c r="A235" s="40"/>
      <c r="B235" s="368" t="s">
        <v>449</v>
      </c>
      <c r="C235" s="291" t="s">
        <v>450</v>
      </c>
      <c r="D235" s="166">
        <v>3.1179720000000004</v>
      </c>
      <c r="E235" s="167">
        <v>4.671712962962963</v>
      </c>
      <c r="F235" s="357">
        <v>33992.78466113819</v>
      </c>
      <c r="G235" s="310">
        <v>36518.542864202725</v>
      </c>
      <c r="H235" s="310">
        <v>39036.675663219765</v>
      </c>
      <c r="I235" s="463">
        <v>43065.688141646984</v>
      </c>
      <c r="J235" s="310"/>
      <c r="K235" s="320"/>
      <c r="L235" s="374"/>
      <c r="M235" s="5"/>
      <c r="N235" s="153"/>
    </row>
    <row r="236" spans="1:14">
      <c r="A236" s="41"/>
      <c r="B236" s="368" t="s">
        <v>451</v>
      </c>
      <c r="C236" s="291" t="s">
        <v>452</v>
      </c>
      <c r="D236" s="166">
        <v>3.0850820000000008</v>
      </c>
      <c r="E236" s="167">
        <v>4.6225370370370369</v>
      </c>
      <c r="F236" s="357">
        <v>33636.91560515725</v>
      </c>
      <c r="G236" s="310">
        <v>36135.915495835419</v>
      </c>
      <c r="H236" s="310">
        <v>38627.541633810171</v>
      </c>
      <c r="I236" s="463">
        <v>42614.143454569763</v>
      </c>
      <c r="J236" s="310"/>
      <c r="K236" s="320"/>
      <c r="L236" s="374"/>
      <c r="M236" s="18"/>
      <c r="N236" s="153"/>
    </row>
    <row r="237" spans="1:14">
      <c r="A237" s="19"/>
      <c r="B237" s="368" t="s">
        <v>453</v>
      </c>
      <c r="C237" s="291" t="s">
        <v>454</v>
      </c>
      <c r="D237" s="166">
        <v>3.0521919999999998</v>
      </c>
      <c r="E237" s="167">
        <v>4.5733611111111108</v>
      </c>
      <c r="F237" s="357">
        <v>33281.046549176317</v>
      </c>
      <c r="G237" s="310">
        <v>35753.288127468113</v>
      </c>
      <c r="H237" s="310">
        <v>38218.407604400571</v>
      </c>
      <c r="I237" s="463">
        <v>42162.598767492498</v>
      </c>
      <c r="J237" s="310"/>
      <c r="K237" s="320"/>
      <c r="L237" s="374"/>
      <c r="M237" s="20"/>
      <c r="N237" s="153"/>
    </row>
    <row r="238" spans="1:14">
      <c r="A238" s="4"/>
      <c r="B238" s="368" t="s">
        <v>455</v>
      </c>
      <c r="C238" s="291" t="s">
        <v>456</v>
      </c>
      <c r="D238" s="166">
        <v>3.0193020000000002</v>
      </c>
      <c r="E238" s="167">
        <v>4.5241851851851846</v>
      </c>
      <c r="F238" s="357">
        <v>32925.177493195377</v>
      </c>
      <c r="G238" s="310">
        <v>35370.660759100792</v>
      </c>
      <c r="H238" s="310">
        <v>37809.273574990984</v>
      </c>
      <c r="I238" s="463">
        <v>41711.054080415233</v>
      </c>
      <c r="J238" s="310"/>
      <c r="K238" s="320"/>
      <c r="L238" s="374"/>
      <c r="M238" s="20"/>
      <c r="N238" s="153"/>
    </row>
    <row r="239" spans="1:14" ht="15.75" thickBot="1">
      <c r="A239" s="10"/>
      <c r="B239" s="369" t="s">
        <v>457</v>
      </c>
      <c r="C239" s="298" t="s">
        <v>458</v>
      </c>
      <c r="D239" s="174">
        <v>2.9864120000000001</v>
      </c>
      <c r="E239" s="175">
        <v>4.4750092592592585</v>
      </c>
      <c r="F239" s="406">
        <v>32569.308437214455</v>
      </c>
      <c r="G239" s="334">
        <v>34988.033390733479</v>
      </c>
      <c r="H239" s="334">
        <v>37400.139545581369</v>
      </c>
      <c r="I239" s="469">
        <v>41259.509393337976</v>
      </c>
      <c r="J239" s="334"/>
      <c r="K239" s="447"/>
      <c r="L239" s="435"/>
      <c r="M239" s="5"/>
      <c r="N239" s="153"/>
    </row>
    <row r="240" spans="1:14">
      <c r="A240" s="12"/>
      <c r="B240" s="366" t="s">
        <v>459</v>
      </c>
      <c r="C240" s="284" t="s">
        <v>460</v>
      </c>
      <c r="D240" s="182">
        <v>2.9535220000000004</v>
      </c>
      <c r="E240" s="183">
        <v>4.4258333333333333</v>
      </c>
      <c r="F240" s="328">
        <v>30133.196744067318</v>
      </c>
      <c r="G240" s="329">
        <v>32213.439381233507</v>
      </c>
      <c r="H240" s="329">
        <v>34121.918976278001</v>
      </c>
      <c r="I240" s="468">
        <v>36991.005516171783</v>
      </c>
      <c r="J240" s="329">
        <v>42239.324402544094</v>
      </c>
      <c r="K240" s="330"/>
      <c r="L240" s="438"/>
      <c r="M240" s="18"/>
      <c r="N240" s="153"/>
    </row>
    <row r="241" spans="1:14">
      <c r="A241" s="19"/>
      <c r="B241" s="368" t="s">
        <v>461</v>
      </c>
      <c r="C241" s="291" t="s">
        <v>462</v>
      </c>
      <c r="D241" s="166">
        <v>2.9206320000000008</v>
      </c>
      <c r="E241" s="167">
        <v>4.3766574074074072</v>
      </c>
      <c r="F241" s="308">
        <v>29800.653548431477</v>
      </c>
      <c r="G241" s="310">
        <v>31857.570325252582</v>
      </c>
      <c r="H241" s="310">
        <v>33744.844591463239</v>
      </c>
      <c r="I241" s="463">
        <v>36581.871486762189</v>
      </c>
      <c r="J241" s="310">
        <v>41771.875718841475</v>
      </c>
      <c r="K241" s="318"/>
      <c r="L241" s="374"/>
      <c r="M241" s="18"/>
      <c r="N241" s="153"/>
    </row>
    <row r="242" spans="1:14">
      <c r="A242" s="19"/>
      <c r="B242" s="368" t="s">
        <v>463</v>
      </c>
      <c r="C242" s="291" t="s">
        <v>464</v>
      </c>
      <c r="D242" s="166">
        <v>2.8877419999999998</v>
      </c>
      <c r="E242" s="167">
        <v>4.3274814814814819</v>
      </c>
      <c r="F242" s="308">
        <v>29468.110352795633</v>
      </c>
      <c r="G242" s="310">
        <v>31501.701269271649</v>
      </c>
      <c r="H242" s="310">
        <v>33367.770206648485</v>
      </c>
      <c r="I242" s="463">
        <v>36172.737457352574</v>
      </c>
      <c r="J242" s="310">
        <v>41304.427035138862</v>
      </c>
      <c r="K242" s="320"/>
      <c r="L242" s="374"/>
      <c r="M242" s="11"/>
      <c r="N242" s="153"/>
    </row>
    <row r="243" spans="1:14">
      <c r="A243" s="12"/>
      <c r="B243" s="368" t="s">
        <v>465</v>
      </c>
      <c r="C243" s="291" t="s">
        <v>466</v>
      </c>
      <c r="D243" s="166">
        <v>2.8548520000000002</v>
      </c>
      <c r="E243" s="167">
        <v>4.2783055555555549</v>
      </c>
      <c r="F243" s="308">
        <v>29135.567157159785</v>
      </c>
      <c r="G243" s="310">
        <v>31145.832213290712</v>
      </c>
      <c r="H243" s="310">
        <v>32990.695821833717</v>
      </c>
      <c r="I243" s="463">
        <v>35763.603427942973</v>
      </c>
      <c r="J243" s="310">
        <v>40836.978351436228</v>
      </c>
      <c r="K243" s="320"/>
      <c r="L243" s="374"/>
      <c r="M243" s="20"/>
      <c r="N243" s="153"/>
    </row>
    <row r="244" spans="1:14">
      <c r="A244" s="10"/>
      <c r="B244" s="368" t="s">
        <v>467</v>
      </c>
      <c r="C244" s="291" t="s">
        <v>468</v>
      </c>
      <c r="D244" s="166">
        <v>2.8219620000000005</v>
      </c>
      <c r="E244" s="167">
        <v>4.2291296296296288</v>
      </c>
      <c r="F244" s="308">
        <v>28803.023961523952</v>
      </c>
      <c r="G244" s="310">
        <v>30789.963157309769</v>
      </c>
      <c r="H244" s="310">
        <v>32613.621437018952</v>
      </c>
      <c r="I244" s="463">
        <v>35354.46939853338</v>
      </c>
      <c r="J244" s="310">
        <v>40369.529667733608</v>
      </c>
      <c r="K244" s="320"/>
      <c r="L244" s="374"/>
      <c r="M244" s="11"/>
      <c r="N244" s="153"/>
    </row>
    <row r="245" spans="1:14" ht="15.75" thickBot="1">
      <c r="A245" s="4"/>
      <c r="B245" s="369" t="s">
        <v>469</v>
      </c>
      <c r="C245" s="298" t="s">
        <v>470</v>
      </c>
      <c r="D245" s="174">
        <v>2.7890720000000004</v>
      </c>
      <c r="E245" s="175">
        <v>4.1799537037037036</v>
      </c>
      <c r="F245" s="311">
        <v>28470.480765888125</v>
      </c>
      <c r="G245" s="313">
        <v>30434.094101328847</v>
      </c>
      <c r="H245" s="313">
        <v>32236.547052204191</v>
      </c>
      <c r="I245" s="465">
        <v>34945.335369123779</v>
      </c>
      <c r="J245" s="313">
        <v>39902.080984030981</v>
      </c>
      <c r="K245" s="313"/>
      <c r="L245" s="375"/>
      <c r="M245" s="11"/>
      <c r="N245" s="153"/>
    </row>
    <row r="246" spans="1:14">
      <c r="A246" s="12"/>
      <c r="B246" s="366" t="s">
        <v>471</v>
      </c>
      <c r="C246" s="181" t="s">
        <v>472</v>
      </c>
      <c r="D246" s="182">
        <v>2.7561820000000004</v>
      </c>
      <c r="E246" s="183">
        <v>4.1307777777777774</v>
      </c>
      <c r="F246" s="355">
        <v>25917.892495237666</v>
      </c>
      <c r="G246" s="367">
        <v>28137.937570252281</v>
      </c>
      <c r="H246" s="317">
        <v>29028.561381273033</v>
      </c>
      <c r="I246" s="462">
        <v>31859.472667389437</v>
      </c>
      <c r="J246" s="317">
        <v>35872.137056245316</v>
      </c>
      <c r="K246" s="338">
        <v>39434.632300328369</v>
      </c>
      <c r="L246" s="340"/>
      <c r="M246" s="18"/>
      <c r="N246" s="153"/>
    </row>
    <row r="247" spans="1:14">
      <c r="A247" s="12"/>
      <c r="B247" s="368" t="s">
        <v>473</v>
      </c>
      <c r="C247" s="165" t="s">
        <v>474</v>
      </c>
      <c r="D247" s="166">
        <v>2.7232920000000003</v>
      </c>
      <c r="E247" s="167">
        <v>4.0816018518518522</v>
      </c>
      <c r="F247" s="357">
        <v>25611.96977329973</v>
      </c>
      <c r="G247" s="309">
        <v>27805.394374616437</v>
      </c>
      <c r="H247" s="310">
        <v>28685.415521220286</v>
      </c>
      <c r="I247" s="463">
        <v>31482.398282574672</v>
      </c>
      <c r="J247" s="310">
        <v>35447.099030210353</v>
      </c>
      <c r="K247" s="320">
        <v>37005.690699496685</v>
      </c>
      <c r="L247" s="321"/>
      <c r="M247" s="5"/>
      <c r="N247" s="153"/>
    </row>
    <row r="248" spans="1:14">
      <c r="A248" s="10"/>
      <c r="B248" s="368" t="s">
        <v>475</v>
      </c>
      <c r="C248" s="165" t="s">
        <v>476</v>
      </c>
      <c r="D248" s="166">
        <v>2.6904020000000002</v>
      </c>
      <c r="E248" s="167">
        <v>4.0324259259259252</v>
      </c>
      <c r="F248" s="357">
        <v>25306.047051361798</v>
      </c>
      <c r="G248" s="309">
        <v>27472.851178980607</v>
      </c>
      <c r="H248" s="310">
        <v>28342.269661167538</v>
      </c>
      <c r="I248" s="463">
        <v>31105.323897759918</v>
      </c>
      <c r="J248" s="310">
        <v>35022.061004175404</v>
      </c>
      <c r="K248" s="320">
        <v>36538.24201579408</v>
      </c>
      <c r="L248" s="321"/>
      <c r="M248" s="20"/>
      <c r="N248" s="153"/>
    </row>
    <row r="249" spans="1:14">
      <c r="A249" s="4"/>
      <c r="B249" s="368" t="s">
        <v>477</v>
      </c>
      <c r="C249" s="165" t="s">
        <v>478</v>
      </c>
      <c r="D249" s="166">
        <v>2.6575120000000001</v>
      </c>
      <c r="E249" s="167">
        <v>3.9832499999999995</v>
      </c>
      <c r="F249" s="357">
        <v>25000.124329423848</v>
      </c>
      <c r="G249" s="309">
        <v>27140.307983344755</v>
      </c>
      <c r="H249" s="310">
        <v>27999.12380111478</v>
      </c>
      <c r="I249" s="463">
        <v>30728.249512945149</v>
      </c>
      <c r="J249" s="310">
        <v>34597.02297814042</v>
      </c>
      <c r="K249" s="320">
        <v>36070.793332091438</v>
      </c>
      <c r="L249" s="321"/>
      <c r="M249" s="11"/>
      <c r="N249" s="153"/>
    </row>
    <row r="250" spans="1:14">
      <c r="A250" s="4"/>
      <c r="B250" s="368" t="s">
        <v>479</v>
      </c>
      <c r="C250" s="165" t="s">
        <v>480</v>
      </c>
      <c r="D250" s="166">
        <v>2.6246220000000005</v>
      </c>
      <c r="E250" s="167">
        <v>3.9340740740740738</v>
      </c>
      <c r="F250" s="357">
        <v>24694.201607485909</v>
      </c>
      <c r="G250" s="309">
        <v>26807.764787708922</v>
      </c>
      <c r="H250" s="310">
        <v>27655.977941062029</v>
      </c>
      <c r="I250" s="463">
        <v>30351.175128130388</v>
      </c>
      <c r="J250" s="310">
        <v>34171.984952105457</v>
      </c>
      <c r="K250" s="320">
        <v>35603.344648388818</v>
      </c>
      <c r="L250" s="321"/>
      <c r="M250" s="11"/>
      <c r="N250" s="153"/>
    </row>
    <row r="251" spans="1:14" ht="15.75" thickBot="1">
      <c r="A251" s="19"/>
      <c r="B251" s="369" t="s">
        <v>481</v>
      </c>
      <c r="C251" s="173" t="s">
        <v>482</v>
      </c>
      <c r="D251" s="174">
        <v>2.5917320000000004</v>
      </c>
      <c r="E251" s="175">
        <v>3.8848981481481482</v>
      </c>
      <c r="F251" s="406">
        <v>24388.278885547959</v>
      </c>
      <c r="G251" s="448">
        <v>26475.221592073089</v>
      </c>
      <c r="H251" s="334">
        <v>27312.83208100927</v>
      </c>
      <c r="I251" s="469">
        <v>29974.100743315634</v>
      </c>
      <c r="J251" s="334">
        <v>33746.946926070486</v>
      </c>
      <c r="K251" s="335">
        <v>35135.895964686191</v>
      </c>
      <c r="L251" s="336"/>
      <c r="M251" s="20"/>
      <c r="N251" s="153"/>
    </row>
    <row r="252" spans="1:14">
      <c r="A252" s="12"/>
      <c r="B252" s="366" t="s">
        <v>483</v>
      </c>
      <c r="C252" s="181" t="s">
        <v>484</v>
      </c>
      <c r="D252" s="182">
        <v>2.5588420000000003</v>
      </c>
      <c r="E252" s="183">
        <v>3.835722222222222</v>
      </c>
      <c r="F252" s="328">
        <v>23668.852251350385</v>
      </c>
      <c r="G252" s="329">
        <v>24495.860075869659</v>
      </c>
      <c r="H252" s="329">
        <v>25322.86790038893</v>
      </c>
      <c r="I252" s="468">
        <v>27383.190133216151</v>
      </c>
      <c r="J252" s="329">
        <v>30427.381514218043</v>
      </c>
      <c r="K252" s="330">
        <v>32494.901075516242</v>
      </c>
      <c r="L252" s="331">
        <v>34668.447280983572</v>
      </c>
      <c r="M252" s="5"/>
      <c r="N252" s="153"/>
    </row>
    <row r="253" spans="1:14">
      <c r="A253" s="19"/>
      <c r="B253" s="368" t="s">
        <v>485</v>
      </c>
      <c r="C253" s="165" t="s">
        <v>486</v>
      </c>
      <c r="D253" s="166">
        <v>2.5259520000000002</v>
      </c>
      <c r="E253" s="167">
        <v>3.7865462962962964</v>
      </c>
      <c r="F253" s="308">
        <v>23368.230861620901</v>
      </c>
      <c r="G253" s="310">
        <v>24184.636021723261</v>
      </c>
      <c r="H253" s="310">
        <v>25001.041181825625</v>
      </c>
      <c r="I253" s="463">
        <v>27034.742940954951</v>
      </c>
      <c r="J253" s="310">
        <v>30039.452813642274</v>
      </c>
      <c r="K253" s="320">
        <v>32080.465713898189</v>
      </c>
      <c r="L253" s="321">
        <v>34200.998597280945</v>
      </c>
      <c r="M253" s="18"/>
      <c r="N253" s="153"/>
    </row>
    <row r="254" spans="1:14">
      <c r="A254" s="19"/>
      <c r="B254" s="368" t="s">
        <v>487</v>
      </c>
      <c r="C254" s="165" t="s">
        <v>488</v>
      </c>
      <c r="D254" s="166">
        <v>2.4930620000000001</v>
      </c>
      <c r="E254" s="167">
        <v>3.7373703703703698</v>
      </c>
      <c r="F254" s="308">
        <v>23067.609471891414</v>
      </c>
      <c r="G254" s="310">
        <v>23873.411967576856</v>
      </c>
      <c r="H254" s="310">
        <v>24679.214463262306</v>
      </c>
      <c r="I254" s="463">
        <v>26686.29574869373</v>
      </c>
      <c r="J254" s="310">
        <v>29651.524113066513</v>
      </c>
      <c r="K254" s="320">
        <v>31666.030352280133</v>
      </c>
      <c r="L254" s="321">
        <v>33733.549913578318</v>
      </c>
      <c r="M254" s="20"/>
      <c r="N254" s="153"/>
    </row>
    <row r="255" spans="1:14">
      <c r="A255" s="12"/>
      <c r="B255" s="368" t="s">
        <v>489</v>
      </c>
      <c r="C255" s="165" t="s">
        <v>490</v>
      </c>
      <c r="D255" s="166">
        <v>2.460172</v>
      </c>
      <c r="E255" s="167">
        <v>3.6881944444444441</v>
      </c>
      <c r="F255" s="308">
        <v>22766.988082161919</v>
      </c>
      <c r="G255" s="310">
        <v>23562.187913430458</v>
      </c>
      <c r="H255" s="310">
        <v>24357.387744698997</v>
      </c>
      <c r="I255" s="463">
        <v>26337.84855643252</v>
      </c>
      <c r="J255" s="310">
        <v>29263.595412490733</v>
      </c>
      <c r="K255" s="320">
        <v>31251.594990662077</v>
      </c>
      <c r="L255" s="321">
        <v>33266.101229875698</v>
      </c>
      <c r="M255" s="5"/>
      <c r="N255" s="153"/>
    </row>
    <row r="256" spans="1:14">
      <c r="A256" s="19"/>
      <c r="B256" s="368" t="s">
        <v>491</v>
      </c>
      <c r="C256" s="165" t="s">
        <v>492</v>
      </c>
      <c r="D256" s="166">
        <v>2.4272820000000004</v>
      </c>
      <c r="E256" s="167">
        <v>3.6390185185185184</v>
      </c>
      <c r="F256" s="308">
        <v>22466.36669243245</v>
      </c>
      <c r="G256" s="310">
        <v>23250.96385928406</v>
      </c>
      <c r="H256" s="310">
        <v>24035.561026135685</v>
      </c>
      <c r="I256" s="463">
        <v>25989.401364171317</v>
      </c>
      <c r="J256" s="310">
        <v>28875.666711914968</v>
      </c>
      <c r="K256" s="320">
        <v>30837.159629044017</v>
      </c>
      <c r="L256" s="321">
        <v>32798.652546173078</v>
      </c>
      <c r="M256" s="5"/>
      <c r="N256" s="153"/>
    </row>
    <row r="257" spans="1:14" ht="15.75" thickBot="1">
      <c r="A257" s="10"/>
      <c r="B257" s="369" t="s">
        <v>493</v>
      </c>
      <c r="C257" s="173" t="s">
        <v>494</v>
      </c>
      <c r="D257" s="174">
        <v>2.3943920000000003</v>
      </c>
      <c r="E257" s="175">
        <v>3.5898425925925923</v>
      </c>
      <c r="F257" s="333">
        <v>22165.745302702955</v>
      </c>
      <c r="G257" s="334">
        <v>22939.739805137666</v>
      </c>
      <c r="H257" s="334">
        <v>23713.734307572373</v>
      </c>
      <c r="I257" s="469">
        <v>25640.954171910096</v>
      </c>
      <c r="J257" s="334">
        <v>28487.738011339196</v>
      </c>
      <c r="K257" s="335">
        <v>30422.724267425969</v>
      </c>
      <c r="L257" s="336">
        <v>32331.203862470447</v>
      </c>
      <c r="M257" s="5"/>
      <c r="N257" s="153"/>
    </row>
    <row r="258" spans="1:14">
      <c r="A258" s="4"/>
      <c r="B258" s="366" t="s">
        <v>495</v>
      </c>
      <c r="C258" s="181" t="s">
        <v>496</v>
      </c>
      <c r="D258" s="182">
        <v>2.3615019999999998</v>
      </c>
      <c r="E258" s="183">
        <v>3.5406666666666666</v>
      </c>
      <c r="F258" s="328">
        <v>21169.261011553921</v>
      </c>
      <c r="G258" s="329">
        <v>21932.65284957171</v>
      </c>
      <c r="H258" s="329">
        <v>22696.044687589518</v>
      </c>
      <c r="I258" s="468">
        <v>23841.1324446162</v>
      </c>
      <c r="J258" s="329">
        <v>25365.394154783404</v>
      </c>
      <c r="K258" s="330">
        <v>27413.82882271089</v>
      </c>
      <c r="L258" s="331">
        <v>30092.964836787018</v>
      </c>
      <c r="M258" s="18"/>
      <c r="N258" s="153"/>
    </row>
    <row r="259" spans="1:14">
      <c r="A259" s="12"/>
      <c r="B259" s="368" t="s">
        <v>497</v>
      </c>
      <c r="C259" s="165" t="s">
        <v>498</v>
      </c>
      <c r="D259" s="166">
        <v>2.3286120000000001</v>
      </c>
      <c r="E259" s="167">
        <v>3.4914907407407405</v>
      </c>
      <c r="F259" s="308">
        <v>20879.242286241348</v>
      </c>
      <c r="G259" s="310">
        <v>21632.031459842226</v>
      </c>
      <c r="H259" s="310">
        <v>22384.820633443112</v>
      </c>
      <c r="I259" s="463">
        <v>23514.004393844429</v>
      </c>
      <c r="J259" s="310">
        <v>25016.946962522186</v>
      </c>
      <c r="K259" s="320">
        <v>27036.754437896132</v>
      </c>
      <c r="L259" s="321">
        <v>29678.529475168951</v>
      </c>
      <c r="M259" s="20"/>
      <c r="N259" s="153"/>
    </row>
    <row r="260" spans="1:14">
      <c r="A260" s="10"/>
      <c r="B260" s="368" t="s">
        <v>499</v>
      </c>
      <c r="C260" s="165" t="s">
        <v>500</v>
      </c>
      <c r="D260" s="166">
        <v>2.2957220000000005</v>
      </c>
      <c r="E260" s="167">
        <v>3.4423148148148144</v>
      </c>
      <c r="F260" s="308">
        <v>20589.223560928778</v>
      </c>
      <c r="G260" s="310">
        <v>21331.410070112746</v>
      </c>
      <c r="H260" s="310">
        <v>22073.596579296714</v>
      </c>
      <c r="I260" s="463">
        <v>23186.876343072665</v>
      </c>
      <c r="J260" s="310">
        <v>24668.499770260983</v>
      </c>
      <c r="K260" s="320">
        <v>26659.680053081378</v>
      </c>
      <c r="L260" s="321">
        <v>29264.094113550906</v>
      </c>
      <c r="M260" s="20"/>
      <c r="N260" s="153"/>
    </row>
    <row r="261" spans="1:14">
      <c r="A261" s="10"/>
      <c r="B261" s="368" t="s">
        <v>501</v>
      </c>
      <c r="C261" s="165" t="s">
        <v>502</v>
      </c>
      <c r="D261" s="166">
        <v>2.262832</v>
      </c>
      <c r="E261" s="167">
        <v>3.3931388888888887</v>
      </c>
      <c r="F261" s="308">
        <v>20299.204835616205</v>
      </c>
      <c r="G261" s="310">
        <v>21030.788680383266</v>
      </c>
      <c r="H261" s="310">
        <v>21762.372525150317</v>
      </c>
      <c r="I261" s="463">
        <v>22859.748292300897</v>
      </c>
      <c r="J261" s="310">
        <v>24320.052577999773</v>
      </c>
      <c r="K261" s="320">
        <v>26282.605668266606</v>
      </c>
      <c r="L261" s="321">
        <v>28849.65875193285</v>
      </c>
      <c r="M261" s="5"/>
      <c r="N261" s="153"/>
    </row>
    <row r="262" spans="1:14">
      <c r="A262" s="19"/>
      <c r="B262" s="368" t="s">
        <v>503</v>
      </c>
      <c r="C262" s="165" t="s">
        <v>504</v>
      </c>
      <c r="D262" s="166">
        <v>2.2299420000000003</v>
      </c>
      <c r="E262" s="167">
        <v>3.3439629629629626</v>
      </c>
      <c r="F262" s="308">
        <v>20009.186110303643</v>
      </c>
      <c r="G262" s="310">
        <v>20730.167290653775</v>
      </c>
      <c r="H262" s="310">
        <v>21451.148471003911</v>
      </c>
      <c r="I262" s="463">
        <v>22532.620241529123</v>
      </c>
      <c r="J262" s="310">
        <v>23971.605385738563</v>
      </c>
      <c r="K262" s="320">
        <v>25905.531283451845</v>
      </c>
      <c r="L262" s="321">
        <v>28435.223390314797</v>
      </c>
      <c r="M262" s="18"/>
      <c r="N262" s="153"/>
    </row>
    <row r="263" spans="1:14" ht="15.75" thickBot="1">
      <c r="A263" s="4"/>
      <c r="B263" s="369" t="s">
        <v>505</v>
      </c>
      <c r="C263" s="173" t="s">
        <v>506</v>
      </c>
      <c r="D263" s="174">
        <v>2.1970520000000002</v>
      </c>
      <c r="E263" s="175">
        <v>3.2947870370370369</v>
      </c>
      <c r="F263" s="333">
        <v>19719.167384991066</v>
      </c>
      <c r="G263" s="334">
        <v>20429.545900924288</v>
      </c>
      <c r="H263" s="334">
        <v>21139.924416857513</v>
      </c>
      <c r="I263" s="469">
        <v>22205.492190757352</v>
      </c>
      <c r="J263" s="334">
        <v>23623.158193477353</v>
      </c>
      <c r="K263" s="335">
        <v>25528.456898637087</v>
      </c>
      <c r="L263" s="336">
        <v>28020.788028696745</v>
      </c>
      <c r="M263" s="18"/>
      <c r="N263" s="153"/>
    </row>
    <row r="264" spans="1:14">
      <c r="A264" s="12"/>
      <c r="B264" s="366" t="s">
        <v>507</v>
      </c>
      <c r="C264" s="181" t="s">
        <v>508</v>
      </c>
      <c r="D264" s="182">
        <v>2.1641620000000001</v>
      </c>
      <c r="E264" s="183">
        <v>3.2456111111111108</v>
      </c>
      <c r="F264" s="328">
        <v>19079.260733920342</v>
      </c>
      <c r="G264" s="329">
        <v>19429.148659678496</v>
      </c>
      <c r="H264" s="329">
        <v>20128.924511194808</v>
      </c>
      <c r="I264" s="468">
        <v>20828.700362711112</v>
      </c>
      <c r="J264" s="329">
        <v>21528.47621422743</v>
      </c>
      <c r="K264" s="330">
        <v>23274.711001216136</v>
      </c>
      <c r="L264" s="331">
        <v>25501.270439580476</v>
      </c>
      <c r="M264" s="11"/>
      <c r="N264" s="153"/>
    </row>
    <row r="265" spans="1:14">
      <c r="A265" s="12"/>
      <c r="B265" s="368" t="s">
        <v>509</v>
      </c>
      <c r="C265" s="165" t="s">
        <v>510</v>
      </c>
      <c r="D265" s="166">
        <v>2.1312720000000005</v>
      </c>
      <c r="E265" s="167">
        <v>3.1964351851851851</v>
      </c>
      <c r="F265" s="308">
        <v>18794.543340816221</v>
      </c>
      <c r="G265" s="310">
        <v>19139.129934365923</v>
      </c>
      <c r="H265" s="310">
        <v>19828.30312146532</v>
      </c>
      <c r="I265" s="463">
        <v>20517.476308564717</v>
      </c>
      <c r="J265" s="310">
        <v>21206.649495664118</v>
      </c>
      <c r="K265" s="320">
        <v>22926.263808954933</v>
      </c>
      <c r="L265" s="321">
        <v>25118.894722557263</v>
      </c>
      <c r="M265" s="20"/>
      <c r="N265" s="153"/>
    </row>
    <row r="266" spans="1:14">
      <c r="A266" s="10"/>
      <c r="B266" s="368" t="s">
        <v>511</v>
      </c>
      <c r="C266" s="165" t="s">
        <v>512</v>
      </c>
      <c r="D266" s="166">
        <v>2.098382</v>
      </c>
      <c r="E266" s="167">
        <v>3.1472592592592594</v>
      </c>
      <c r="F266" s="308">
        <v>18509.82594771211</v>
      </c>
      <c r="G266" s="310">
        <v>18849.111209053353</v>
      </c>
      <c r="H266" s="310">
        <v>19527.68173173584</v>
      </c>
      <c r="I266" s="463">
        <v>20206.252254418319</v>
      </c>
      <c r="J266" s="310">
        <v>20884.822777100806</v>
      </c>
      <c r="K266" s="320">
        <v>22577.816616693719</v>
      </c>
      <c r="L266" s="321">
        <v>24736.519005534054</v>
      </c>
      <c r="M266" s="11"/>
      <c r="N266" s="153"/>
    </row>
    <row r="267" spans="1:14">
      <c r="A267" s="4"/>
      <c r="B267" s="368" t="s">
        <v>513</v>
      </c>
      <c r="C267" s="165" t="s">
        <v>514</v>
      </c>
      <c r="D267" s="166">
        <v>2.0654919999999999</v>
      </c>
      <c r="E267" s="167">
        <v>3.0980833333333329</v>
      </c>
      <c r="F267" s="308">
        <v>18225.108554607992</v>
      </c>
      <c r="G267" s="310">
        <v>18559.09248374078</v>
      </c>
      <c r="H267" s="310">
        <v>19227.060342006349</v>
      </c>
      <c r="I267" s="463">
        <v>19895.028200271918</v>
      </c>
      <c r="J267" s="310">
        <v>20562.996058537483</v>
      </c>
      <c r="K267" s="320">
        <v>22229.369424432505</v>
      </c>
      <c r="L267" s="321">
        <v>24354.143288510833</v>
      </c>
      <c r="M267" s="11"/>
      <c r="N267" s="153"/>
    </row>
    <row r="268" spans="1:14">
      <c r="A268" s="4"/>
      <c r="B268" s="368" t="s">
        <v>515</v>
      </c>
      <c r="C268" s="165" t="s">
        <v>516</v>
      </c>
      <c r="D268" s="166">
        <v>2.0326020000000002</v>
      </c>
      <c r="E268" s="167">
        <v>3.0489074074074072</v>
      </c>
      <c r="F268" s="308">
        <v>17940.391161503881</v>
      </c>
      <c r="G268" s="310">
        <v>18269.073758428207</v>
      </c>
      <c r="H268" s="310">
        <v>18926.438952276865</v>
      </c>
      <c r="I268" s="463">
        <v>19583.80414612552</v>
      </c>
      <c r="J268" s="310">
        <v>20241.169339974178</v>
      </c>
      <c r="K268" s="320">
        <v>21880.922232171295</v>
      </c>
      <c r="L268" s="321">
        <v>23971.767571487617</v>
      </c>
      <c r="M268" s="20"/>
      <c r="N268" s="153"/>
    </row>
    <row r="269" spans="1:14" ht="15.75" thickBot="1">
      <c r="A269" s="19"/>
      <c r="B269" s="369" t="s">
        <v>517</v>
      </c>
      <c r="C269" s="173" t="s">
        <v>518</v>
      </c>
      <c r="D269" s="174">
        <v>1.9997120000000002</v>
      </c>
      <c r="E269" s="175">
        <v>2.9997314814814811</v>
      </c>
      <c r="F269" s="333">
        <v>17655.673768399771</v>
      </c>
      <c r="G269" s="334">
        <v>17979.055033115641</v>
      </c>
      <c r="H269" s="334">
        <v>18625.817562547381</v>
      </c>
      <c r="I269" s="469">
        <v>19272.580091979118</v>
      </c>
      <c r="J269" s="334">
        <v>19919.342621410866</v>
      </c>
      <c r="K269" s="335">
        <v>21532.475039910085</v>
      </c>
      <c r="L269" s="336">
        <v>23589.391854464393</v>
      </c>
      <c r="M269" s="11"/>
      <c r="N269" s="153"/>
    </row>
    <row r="270" spans="1:14">
      <c r="A270" s="12"/>
      <c r="B270" s="366" t="s">
        <v>519</v>
      </c>
      <c r="C270" s="181" t="s">
        <v>520</v>
      </c>
      <c r="D270" s="182">
        <v>1.9668220000000003</v>
      </c>
      <c r="E270" s="183">
        <v>2.9505555555555554</v>
      </c>
      <c r="F270" s="328">
        <v>17052.876442788238</v>
      </c>
      <c r="G270" s="329">
        <v>17370.956375295656</v>
      </c>
      <c r="H270" s="329">
        <v>17689.036307803064</v>
      </c>
      <c r="I270" s="468">
        <v>18325.196172817894</v>
      </c>
      <c r="J270" s="329">
        <v>18961.35603783272</v>
      </c>
      <c r="K270" s="330">
        <v>19597.51590284755</v>
      </c>
      <c r="L270" s="331">
        <v>21184.027847648882</v>
      </c>
      <c r="M270" s="5"/>
      <c r="N270" s="153"/>
    </row>
    <row r="271" spans="1:14">
      <c r="A271" s="19"/>
      <c r="B271" s="368" t="s">
        <v>521</v>
      </c>
      <c r="C271" s="165" t="s">
        <v>522</v>
      </c>
      <c r="D271" s="166">
        <v>1.9339320000000002</v>
      </c>
      <c r="E271" s="167">
        <v>2.9013796296296297</v>
      </c>
      <c r="F271" s="308">
        <v>16773.460381892583</v>
      </c>
      <c r="G271" s="310">
        <v>17086.238982191546</v>
      </c>
      <c r="H271" s="310">
        <v>17399.017582490498</v>
      </c>
      <c r="I271" s="463">
        <v>18024.574783088407</v>
      </c>
      <c r="J271" s="310">
        <v>18650.131983686329</v>
      </c>
      <c r="K271" s="320">
        <v>19275.689184284238</v>
      </c>
      <c r="L271" s="321">
        <v>20835.580655387672</v>
      </c>
      <c r="M271" s="18"/>
      <c r="N271" s="153"/>
    </row>
    <row r="272" spans="1:14">
      <c r="A272" s="19"/>
      <c r="B272" s="368" t="s">
        <v>523</v>
      </c>
      <c r="C272" s="165" t="s">
        <v>524</v>
      </c>
      <c r="D272" s="166">
        <v>1.9010420000000003</v>
      </c>
      <c r="E272" s="167">
        <v>2.8522037037037036</v>
      </c>
      <c r="F272" s="308">
        <v>16494.04432099692</v>
      </c>
      <c r="G272" s="310">
        <v>16801.521589087424</v>
      </c>
      <c r="H272" s="310">
        <v>17108.998857177925</v>
      </c>
      <c r="I272" s="463">
        <v>17723.953393358926</v>
      </c>
      <c r="J272" s="310">
        <v>18338.907929539928</v>
      </c>
      <c r="K272" s="320">
        <v>18953.862465720926</v>
      </c>
      <c r="L272" s="321">
        <v>20487.133463126454</v>
      </c>
      <c r="M272" s="18"/>
      <c r="N272" s="153"/>
    </row>
    <row r="273" spans="1:14">
      <c r="A273" s="12"/>
      <c r="B273" s="368" t="s">
        <v>525</v>
      </c>
      <c r="C273" s="165" t="s">
        <v>526</v>
      </c>
      <c r="D273" s="166">
        <v>1.868152</v>
      </c>
      <c r="E273" s="167">
        <v>2.8030277777777779</v>
      </c>
      <c r="F273" s="308">
        <v>16214.628260101264</v>
      </c>
      <c r="G273" s="310">
        <v>16516.804195983314</v>
      </c>
      <c r="H273" s="310">
        <v>16818.980131865355</v>
      </c>
      <c r="I273" s="463">
        <v>17423.332003629443</v>
      </c>
      <c r="J273" s="310">
        <v>18027.68387539353</v>
      </c>
      <c r="K273" s="320">
        <v>18632.035747157617</v>
      </c>
      <c r="L273" s="321">
        <v>20138.686270865252</v>
      </c>
      <c r="M273" s="20"/>
      <c r="N273" s="153"/>
    </row>
    <row r="274" spans="1:14">
      <c r="A274" s="19"/>
      <c r="B274" s="368" t="s">
        <v>527</v>
      </c>
      <c r="C274" s="165" t="s">
        <v>528</v>
      </c>
      <c r="D274" s="166">
        <v>1.8352620000000002</v>
      </c>
      <c r="E274" s="167">
        <v>2.7538518518518513</v>
      </c>
      <c r="F274" s="308">
        <v>15935.212199205615</v>
      </c>
      <c r="G274" s="310">
        <v>16232.086802879199</v>
      </c>
      <c r="H274" s="310">
        <v>16528.961406552786</v>
      </c>
      <c r="I274" s="463">
        <v>17122.710613899952</v>
      </c>
      <c r="J274" s="310">
        <v>17716.459821247132</v>
      </c>
      <c r="K274" s="320">
        <v>18310.209028594298</v>
      </c>
      <c r="L274" s="321">
        <v>19790.239078604041</v>
      </c>
      <c r="M274" s="11"/>
      <c r="N274" s="153"/>
    </row>
    <row r="275" spans="1:14" ht="15.75" thickBot="1">
      <c r="A275" s="10"/>
      <c r="B275" s="369" t="s">
        <v>529</v>
      </c>
      <c r="C275" s="173" t="s">
        <v>530</v>
      </c>
      <c r="D275" s="174">
        <v>1.8023720000000001</v>
      </c>
      <c r="E275" s="175">
        <v>2.7046759259259257</v>
      </c>
      <c r="F275" s="333">
        <v>15655.796138309952</v>
      </c>
      <c r="G275" s="334">
        <v>15947.369409775081</v>
      </c>
      <c r="H275" s="334">
        <v>16238.942681240213</v>
      </c>
      <c r="I275" s="469">
        <v>16822.089224170471</v>
      </c>
      <c r="J275" s="334">
        <v>17405.235767100727</v>
      </c>
      <c r="K275" s="335">
        <v>17988.382310030993</v>
      </c>
      <c r="L275" s="336">
        <v>19441.791886342824</v>
      </c>
      <c r="M275" s="11"/>
      <c r="N275" s="153"/>
    </row>
    <row r="276" spans="1:14">
      <c r="A276" s="4"/>
      <c r="B276" s="366" t="s">
        <v>531</v>
      </c>
      <c r="C276" s="181" t="s">
        <v>532</v>
      </c>
      <c r="D276" s="182">
        <v>1.7694820000000002</v>
      </c>
      <c r="E276" s="183">
        <v>2.6555</v>
      </c>
      <c r="F276" s="408">
        <v>15090.10813815762</v>
      </c>
      <c r="G276" s="329">
        <v>15376.380077414295</v>
      </c>
      <c r="H276" s="329">
        <v>15662.652016670969</v>
      </c>
      <c r="I276" s="468">
        <v>15948.923955927643</v>
      </c>
      <c r="J276" s="329">
        <v>16235.195895184312</v>
      </c>
      <c r="K276" s="330">
        <v>16807.73977369766</v>
      </c>
      <c r="L276" s="331">
        <v>17666.555591467684</v>
      </c>
      <c r="M276" s="20"/>
      <c r="N276" s="153"/>
    </row>
    <row r="277" spans="1:14">
      <c r="A277" s="10"/>
      <c r="B277" s="368" t="s">
        <v>533</v>
      </c>
      <c r="C277" s="165" t="s">
        <v>534</v>
      </c>
      <c r="D277" s="166">
        <v>1.7365920000000001</v>
      </c>
      <c r="E277" s="167">
        <v>2.6063240740740738</v>
      </c>
      <c r="F277" s="357">
        <v>14815.993409470422</v>
      </c>
      <c r="G277" s="310">
        <v>15096.964016518636</v>
      </c>
      <c r="H277" s="310">
        <v>15377.934623566851</v>
      </c>
      <c r="I277" s="463">
        <v>15658.905230615072</v>
      </c>
      <c r="J277" s="310">
        <v>15939.875837663283</v>
      </c>
      <c r="K277" s="320">
        <v>16501.817051759717</v>
      </c>
      <c r="L277" s="321">
        <v>17344.728872904365</v>
      </c>
      <c r="M277" s="5"/>
      <c r="N277" s="153"/>
    </row>
    <row r="278" spans="1:14">
      <c r="A278" s="10"/>
      <c r="B278" s="368" t="s">
        <v>535</v>
      </c>
      <c r="C278" s="165" t="s">
        <v>536</v>
      </c>
      <c r="D278" s="166">
        <v>1.703702</v>
      </c>
      <c r="E278" s="167">
        <v>2.5571481481481482</v>
      </c>
      <c r="F278" s="357">
        <v>14541.878680783224</v>
      </c>
      <c r="G278" s="310">
        <v>14817.547955622986</v>
      </c>
      <c r="H278" s="310">
        <v>15093.21723046274</v>
      </c>
      <c r="I278" s="463">
        <v>15368.886505302498</v>
      </c>
      <c r="J278" s="310">
        <v>15644.555780142256</v>
      </c>
      <c r="K278" s="320">
        <v>16195.894329821775</v>
      </c>
      <c r="L278" s="321">
        <v>17022.902154341053</v>
      </c>
      <c r="M278" s="18"/>
      <c r="N278" s="153"/>
    </row>
    <row r="279" spans="1:14">
      <c r="A279" s="10"/>
      <c r="B279" s="368" t="s">
        <v>537</v>
      </c>
      <c r="C279" s="165" t="s">
        <v>538</v>
      </c>
      <c r="D279" s="166">
        <v>1.6708120000000002</v>
      </c>
      <c r="E279" s="167">
        <v>2.507972222222222</v>
      </c>
      <c r="F279" s="357">
        <v>14267.763952096026</v>
      </c>
      <c r="G279" s="310">
        <v>14538.131894727325</v>
      </c>
      <c r="H279" s="310">
        <v>14808.499837358628</v>
      </c>
      <c r="I279" s="463">
        <v>15078.867779989929</v>
      </c>
      <c r="J279" s="310">
        <v>15349.235722621233</v>
      </c>
      <c r="K279" s="320">
        <v>15889.971607883834</v>
      </c>
      <c r="L279" s="321">
        <v>16701.075435777737</v>
      </c>
      <c r="M279" s="21"/>
      <c r="N279" s="153"/>
    </row>
    <row r="280" spans="1:14">
      <c r="A280" s="4"/>
      <c r="B280" s="368" t="s">
        <v>539</v>
      </c>
      <c r="C280" s="165" t="s">
        <v>540</v>
      </c>
      <c r="D280" s="166">
        <v>1.6379220000000003</v>
      </c>
      <c r="E280" s="167">
        <v>2.4587962962962964</v>
      </c>
      <c r="F280" s="357">
        <v>13993.649223408824</v>
      </c>
      <c r="G280" s="310">
        <v>14258.715833831664</v>
      </c>
      <c r="H280" s="310">
        <v>14523.782444254513</v>
      </c>
      <c r="I280" s="463">
        <v>14788.849054677361</v>
      </c>
      <c r="J280" s="310">
        <v>15053.915665100203</v>
      </c>
      <c r="K280" s="320">
        <v>15584.048885945893</v>
      </c>
      <c r="L280" s="321">
        <v>16379.248717214427</v>
      </c>
      <c r="M280" s="22"/>
      <c r="N280" s="153"/>
    </row>
    <row r="281" spans="1:14" ht="15.75" thickBot="1">
      <c r="A281" s="12"/>
      <c r="B281" s="369" t="s">
        <v>541</v>
      </c>
      <c r="C281" s="173" t="s">
        <v>542</v>
      </c>
      <c r="D281" s="174">
        <v>1.605032</v>
      </c>
      <c r="E281" s="175">
        <v>2.4096203703703702</v>
      </c>
      <c r="F281" s="406">
        <v>13719.534494721618</v>
      </c>
      <c r="G281" s="334">
        <v>13979.299772936005</v>
      </c>
      <c r="H281" s="334">
        <v>14239.065051150395</v>
      </c>
      <c r="I281" s="469">
        <v>14498.830329364784</v>
      </c>
      <c r="J281" s="334">
        <v>14758.595607579175</v>
      </c>
      <c r="K281" s="335">
        <v>15278.12616400795</v>
      </c>
      <c r="L281" s="336">
        <v>16057.421998651116</v>
      </c>
      <c r="M281" s="23"/>
      <c r="N281" s="153"/>
    </row>
    <row r="282" spans="1:14">
      <c r="A282" s="12"/>
      <c r="B282" s="366" t="s">
        <v>543</v>
      </c>
      <c r="C282" s="181" t="s">
        <v>544</v>
      </c>
      <c r="D282" s="182">
        <v>1.5721420000000002</v>
      </c>
      <c r="E282" s="183">
        <v>2.3604444444444441</v>
      </c>
      <c r="F282" s="408">
        <v>12936.491874022557</v>
      </c>
      <c r="G282" s="329">
        <v>13190.955820028488</v>
      </c>
      <c r="H282" s="329">
        <v>13190.955820028488</v>
      </c>
      <c r="I282" s="468">
        <v>13445.41976603442</v>
      </c>
      <c r="J282" s="329">
        <v>13699.883712040351</v>
      </c>
      <c r="K282" s="330">
        <v>14208.811604052213</v>
      </c>
      <c r="L282" s="331">
        <v>14717.739496064074</v>
      </c>
      <c r="M282" s="22"/>
      <c r="N282" s="153"/>
    </row>
    <row r="283" spans="1:14">
      <c r="A283" s="10"/>
      <c r="B283" s="368" t="s">
        <v>545</v>
      </c>
      <c r="C283" s="165" t="s">
        <v>546</v>
      </c>
      <c r="D283" s="166">
        <v>1.5392520000000001</v>
      </c>
      <c r="E283" s="167">
        <v>2.3112685185185184</v>
      </c>
      <c r="F283" s="357">
        <v>12672.979809752274</v>
      </c>
      <c r="G283" s="310">
        <v>12922.142423549749</v>
      </c>
      <c r="H283" s="310">
        <v>12922.142423549749</v>
      </c>
      <c r="I283" s="463">
        <v>13171.305037347225</v>
      </c>
      <c r="J283" s="310">
        <v>13420.467651144696</v>
      </c>
      <c r="K283" s="320">
        <v>13918.792878739641</v>
      </c>
      <c r="L283" s="321">
        <v>14417.11810633459</v>
      </c>
      <c r="M283" s="24"/>
      <c r="N283" s="153"/>
    </row>
    <row r="284" spans="1:14">
      <c r="A284" s="4"/>
      <c r="B284" s="368" t="s">
        <v>547</v>
      </c>
      <c r="C284" s="165" t="s">
        <v>548</v>
      </c>
      <c r="D284" s="166">
        <v>1.506362</v>
      </c>
      <c r="E284" s="167">
        <v>2.2620925925925923</v>
      </c>
      <c r="F284" s="357">
        <v>12409.467745481985</v>
      </c>
      <c r="G284" s="310">
        <v>12653.329027071002</v>
      </c>
      <c r="H284" s="310">
        <v>12653.329027071002</v>
      </c>
      <c r="I284" s="463">
        <v>12897.190308660018</v>
      </c>
      <c r="J284" s="310">
        <v>13141.051590249035</v>
      </c>
      <c r="K284" s="320">
        <v>13628.77415342707</v>
      </c>
      <c r="L284" s="321">
        <v>14116.496716605103</v>
      </c>
      <c r="M284" s="7"/>
      <c r="N284" s="153"/>
    </row>
    <row r="285" spans="1:14">
      <c r="A285" s="4"/>
      <c r="B285" s="368" t="s">
        <v>549</v>
      </c>
      <c r="C285" s="165" t="s">
        <v>550</v>
      </c>
      <c r="D285" s="166">
        <v>1.4734720000000003</v>
      </c>
      <c r="E285" s="167">
        <v>2.2129166666666666</v>
      </c>
      <c r="F285" s="357">
        <v>12145.955681211699</v>
      </c>
      <c r="G285" s="310">
        <v>12384.515630592256</v>
      </c>
      <c r="H285" s="310">
        <v>12384.515630592256</v>
      </c>
      <c r="I285" s="463">
        <v>12623.075579972816</v>
      </c>
      <c r="J285" s="310">
        <v>12861.63552935338</v>
      </c>
      <c r="K285" s="320">
        <v>13338.7554281145</v>
      </c>
      <c r="L285" s="321">
        <v>13815.875326875625</v>
      </c>
      <c r="M285" s="9"/>
      <c r="N285" s="153"/>
    </row>
    <row r="286" spans="1:14">
      <c r="A286" s="19"/>
      <c r="B286" s="368" t="s">
        <v>551</v>
      </c>
      <c r="C286" s="165" t="s">
        <v>552</v>
      </c>
      <c r="D286" s="166">
        <v>1.4405820000000003</v>
      </c>
      <c r="E286" s="167">
        <v>2.163740740740741</v>
      </c>
      <c r="F286" s="357">
        <v>11882.443616941409</v>
      </c>
      <c r="G286" s="310">
        <v>12115.702234113509</v>
      </c>
      <c r="H286" s="310">
        <v>12115.702234113509</v>
      </c>
      <c r="I286" s="463">
        <v>12348.960851285621</v>
      </c>
      <c r="J286" s="310">
        <v>12582.219468457723</v>
      </c>
      <c r="K286" s="320">
        <v>13048.736702801929</v>
      </c>
      <c r="L286" s="321">
        <v>13515.253937146137</v>
      </c>
      <c r="M286" s="11"/>
      <c r="N286" s="153"/>
    </row>
    <row r="287" spans="1:14" ht="15.75" thickBot="1">
      <c r="A287" s="19"/>
      <c r="B287" s="369" t="s">
        <v>553</v>
      </c>
      <c r="C287" s="173" t="s">
        <v>554</v>
      </c>
      <c r="D287" s="174">
        <v>1.4076920000000002</v>
      </c>
      <c r="E287" s="175">
        <v>2.1145648148148144</v>
      </c>
      <c r="F287" s="406">
        <v>11618.931552671127</v>
      </c>
      <c r="G287" s="334">
        <v>11846.888837634768</v>
      </c>
      <c r="H287" s="334">
        <v>11846.888837634768</v>
      </c>
      <c r="I287" s="469">
        <v>12074.846122598416</v>
      </c>
      <c r="J287" s="334">
        <v>12302.803407562065</v>
      </c>
      <c r="K287" s="335">
        <v>12758.717977489354</v>
      </c>
      <c r="L287" s="336">
        <v>13214.632547416652</v>
      </c>
      <c r="M287" s="18"/>
      <c r="N287" s="153"/>
    </row>
    <row r="288" spans="1:14">
      <c r="A288" s="12"/>
      <c r="B288" s="366" t="s">
        <v>555</v>
      </c>
      <c r="C288" s="181" t="s">
        <v>556</v>
      </c>
      <c r="D288" s="182">
        <v>1.3748020000000001</v>
      </c>
      <c r="E288" s="183">
        <v>2.0653888888888887</v>
      </c>
      <c r="F288" s="408">
        <v>11200.292472243889</v>
      </c>
      <c r="G288" s="329">
        <v>11422.948424999076</v>
      </c>
      <c r="H288" s="329">
        <v>11422.948424999076</v>
      </c>
      <c r="I288" s="468">
        <v>11645.604377754265</v>
      </c>
      <c r="J288" s="329">
        <v>11868.260330509454</v>
      </c>
      <c r="K288" s="330">
        <v>12090.916283264649</v>
      </c>
      <c r="L288" s="331">
        <v>12313.572236019838</v>
      </c>
      <c r="M288" s="5"/>
      <c r="N288" s="153"/>
    </row>
    <row r="289" spans="1:14">
      <c r="A289" s="4"/>
      <c r="B289" s="368" t="s">
        <v>557</v>
      </c>
      <c r="C289" s="165" t="s">
        <v>558</v>
      </c>
      <c r="D289" s="166">
        <v>1.3419120000000002</v>
      </c>
      <c r="E289" s="167">
        <v>2.0162129629629626</v>
      </c>
      <c r="F289" s="357">
        <v>10942.081740182059</v>
      </c>
      <c r="G289" s="310">
        <v>11159.436360728794</v>
      </c>
      <c r="H289" s="310">
        <v>11159.436360728794</v>
      </c>
      <c r="I289" s="463">
        <v>11376.790981275526</v>
      </c>
      <c r="J289" s="310">
        <v>11594.145601822254</v>
      </c>
      <c r="K289" s="320">
        <v>11811.500222368993</v>
      </c>
      <c r="L289" s="321">
        <v>12028.854842915722</v>
      </c>
      <c r="M289" s="20"/>
      <c r="N289" s="153"/>
    </row>
    <row r="290" spans="1:14">
      <c r="A290" s="19"/>
      <c r="B290" s="368" t="s">
        <v>559</v>
      </c>
      <c r="C290" s="165" t="s">
        <v>560</v>
      </c>
      <c r="D290" s="166">
        <v>1.3090220000000001</v>
      </c>
      <c r="E290" s="167">
        <v>1.9670370370370369</v>
      </c>
      <c r="F290" s="357">
        <v>10683.87100812023</v>
      </c>
      <c r="G290" s="310">
        <v>10895.924296458508</v>
      </c>
      <c r="H290" s="310">
        <v>10895.924296458508</v>
      </c>
      <c r="I290" s="463">
        <v>11107.977584796779</v>
      </c>
      <c r="J290" s="310">
        <v>11320.03087313506</v>
      </c>
      <c r="K290" s="320">
        <v>11532.084161473334</v>
      </c>
      <c r="L290" s="321">
        <v>11744.137449811607</v>
      </c>
      <c r="M290" s="11"/>
      <c r="N290" s="153"/>
    </row>
    <row r="291" spans="1:14">
      <c r="A291" s="12"/>
      <c r="B291" s="368" t="s">
        <v>561</v>
      </c>
      <c r="C291" s="165" t="s">
        <v>562</v>
      </c>
      <c r="D291" s="166">
        <v>1.276132</v>
      </c>
      <c r="E291" s="167">
        <v>1.917861111111111</v>
      </c>
      <c r="F291" s="357">
        <v>10425.660276058401</v>
      </c>
      <c r="G291" s="310">
        <v>10632.412232188215</v>
      </c>
      <c r="H291" s="310">
        <v>10632.412232188215</v>
      </c>
      <c r="I291" s="463">
        <v>10839.164188318035</v>
      </c>
      <c r="J291" s="310">
        <v>11045.916144447856</v>
      </c>
      <c r="K291" s="320">
        <v>11252.668100577675</v>
      </c>
      <c r="L291" s="321">
        <v>11459.420056707495</v>
      </c>
      <c r="M291" s="11"/>
      <c r="N291" s="153"/>
    </row>
    <row r="292" spans="1:14">
      <c r="A292" s="19"/>
      <c r="B292" s="368" t="s">
        <v>563</v>
      </c>
      <c r="C292" s="165" t="s">
        <v>564</v>
      </c>
      <c r="D292" s="166">
        <v>1.2432420000000002</v>
      </c>
      <c r="E292" s="167">
        <v>1.8686851851851849</v>
      </c>
      <c r="F292" s="357">
        <v>10167.449543996572</v>
      </c>
      <c r="G292" s="310">
        <v>10368.900167917935</v>
      </c>
      <c r="H292" s="310">
        <v>10368.900167917935</v>
      </c>
      <c r="I292" s="463">
        <v>10570.350791839297</v>
      </c>
      <c r="J292" s="310">
        <v>10771.801415760656</v>
      </c>
      <c r="K292" s="320">
        <v>10973.252039682018</v>
      </c>
      <c r="L292" s="321">
        <v>11174.702663603381</v>
      </c>
      <c r="M292" s="20"/>
      <c r="N292" s="153"/>
    </row>
    <row r="293" spans="1:14" ht="15.75" thickBot="1">
      <c r="A293" s="10"/>
      <c r="B293" s="369" t="s">
        <v>565</v>
      </c>
      <c r="C293" s="173" t="s">
        <v>566</v>
      </c>
      <c r="D293" s="174">
        <v>1.2103520000000001</v>
      </c>
      <c r="E293" s="175">
        <v>1.8195092592592592</v>
      </c>
      <c r="F293" s="406">
        <v>9909.2388119347434</v>
      </c>
      <c r="G293" s="334">
        <v>10105.388103647645</v>
      </c>
      <c r="H293" s="334">
        <v>10105.388103647645</v>
      </c>
      <c r="I293" s="469">
        <v>10301.537395360552</v>
      </c>
      <c r="J293" s="334">
        <v>10497.686687073458</v>
      </c>
      <c r="K293" s="335">
        <v>10693.835978786363</v>
      </c>
      <c r="L293" s="336">
        <v>10889.985270499268</v>
      </c>
      <c r="M293" s="5"/>
      <c r="N293" s="153"/>
    </row>
    <row r="294" spans="1:14">
      <c r="A294" s="4"/>
      <c r="B294" s="366" t="s">
        <v>567</v>
      </c>
      <c r="C294" s="181" t="s">
        <v>568</v>
      </c>
      <c r="D294" s="182">
        <v>1.177462</v>
      </c>
      <c r="E294" s="183">
        <v>1.7703333333333333</v>
      </c>
      <c r="F294" s="408">
        <v>9651.0280798729109</v>
      </c>
      <c r="G294" s="329">
        <v>9651.0280798729109</v>
      </c>
      <c r="H294" s="329">
        <v>9651.0280798729109</v>
      </c>
      <c r="I294" s="468">
        <v>9841.8760393773591</v>
      </c>
      <c r="J294" s="329">
        <v>9841.8760393773591</v>
      </c>
      <c r="K294" s="330">
        <v>10032.723998881806</v>
      </c>
      <c r="L294" s="331">
        <v>10223.571958386256</v>
      </c>
      <c r="M294" s="18"/>
      <c r="N294" s="153"/>
    </row>
    <row r="295" spans="1:14">
      <c r="A295" s="19"/>
      <c r="B295" s="368" t="s">
        <v>569</v>
      </c>
      <c r="C295" s="165" t="s">
        <v>570</v>
      </c>
      <c r="D295" s="166">
        <v>1.1445720000000001</v>
      </c>
      <c r="E295" s="167">
        <v>1.7211574074074072</v>
      </c>
      <c r="F295" s="357">
        <v>9392.8173478110784</v>
      </c>
      <c r="G295" s="310">
        <v>9392.8173478110784</v>
      </c>
      <c r="H295" s="310">
        <v>9392.8173478110784</v>
      </c>
      <c r="I295" s="463">
        <v>9578.3639751070714</v>
      </c>
      <c r="J295" s="310">
        <v>9578.3639751070714</v>
      </c>
      <c r="K295" s="320">
        <v>9763.9106024030643</v>
      </c>
      <c r="L295" s="321">
        <v>9949.4572296990555</v>
      </c>
      <c r="M295" s="20"/>
      <c r="N295" s="153"/>
    </row>
    <row r="296" spans="1:14">
      <c r="A296" s="4"/>
      <c r="B296" s="368" t="s">
        <v>571</v>
      </c>
      <c r="C296" s="165" t="s">
        <v>572</v>
      </c>
      <c r="D296" s="166">
        <v>1.1116820000000001</v>
      </c>
      <c r="E296" s="167">
        <v>1.6719814814814813</v>
      </c>
      <c r="F296" s="357">
        <v>9134.6066157492533</v>
      </c>
      <c r="G296" s="310">
        <v>9134.6066157492533</v>
      </c>
      <c r="H296" s="310">
        <v>9134.6066157492533</v>
      </c>
      <c r="I296" s="463">
        <v>9314.8519108367855</v>
      </c>
      <c r="J296" s="310">
        <v>9314.8519108367855</v>
      </c>
      <c r="K296" s="320">
        <v>9495.0972059243195</v>
      </c>
      <c r="L296" s="321">
        <v>9675.3425010118535</v>
      </c>
      <c r="M296" s="5"/>
      <c r="N296" s="153"/>
    </row>
    <row r="297" spans="1:14">
      <c r="A297" s="10"/>
      <c r="B297" s="368" t="s">
        <v>573</v>
      </c>
      <c r="C297" s="165" t="s">
        <v>574</v>
      </c>
      <c r="D297" s="166">
        <v>1.078792</v>
      </c>
      <c r="E297" s="167">
        <v>1.6228055555555554</v>
      </c>
      <c r="F297" s="357">
        <v>8876.3958836874208</v>
      </c>
      <c r="G297" s="310">
        <v>8876.3958836874208</v>
      </c>
      <c r="H297" s="310">
        <v>8876.3958836874208</v>
      </c>
      <c r="I297" s="463">
        <v>9051.3398465664977</v>
      </c>
      <c r="J297" s="310">
        <v>9051.3398465664977</v>
      </c>
      <c r="K297" s="320">
        <v>9226.2838094455783</v>
      </c>
      <c r="L297" s="321">
        <v>9401.2277723246534</v>
      </c>
      <c r="M297" s="5"/>
      <c r="N297" s="153"/>
    </row>
    <row r="298" spans="1:14">
      <c r="A298" s="12"/>
      <c r="B298" s="368" t="s">
        <v>575</v>
      </c>
      <c r="C298" s="165" t="s">
        <v>576</v>
      </c>
      <c r="D298" s="166">
        <v>1.0459020000000001</v>
      </c>
      <c r="E298" s="167">
        <v>1.5736296296296297</v>
      </c>
      <c r="F298" s="357">
        <v>8618.1851516255902</v>
      </c>
      <c r="G298" s="310">
        <v>8618.1851516255902</v>
      </c>
      <c r="H298" s="310">
        <v>8618.1851516255902</v>
      </c>
      <c r="I298" s="463">
        <v>8787.8277822962082</v>
      </c>
      <c r="J298" s="310">
        <v>8787.8277822962082</v>
      </c>
      <c r="K298" s="320">
        <v>8957.4704129668298</v>
      </c>
      <c r="L298" s="321">
        <v>9127.1130436374515</v>
      </c>
      <c r="M298" s="5"/>
      <c r="N298" s="153"/>
    </row>
    <row r="299" spans="1:14" ht="15.75" thickBot="1">
      <c r="A299" s="19"/>
      <c r="B299" s="369" t="s">
        <v>577</v>
      </c>
      <c r="C299" s="173" t="s">
        <v>578</v>
      </c>
      <c r="D299" s="174">
        <v>1.013012</v>
      </c>
      <c r="E299" s="175">
        <v>1.5244537037037036</v>
      </c>
      <c r="F299" s="406">
        <v>8359.9744195637631</v>
      </c>
      <c r="G299" s="334">
        <v>8359.9744195637631</v>
      </c>
      <c r="H299" s="334">
        <v>8359.9744195637631</v>
      </c>
      <c r="I299" s="469">
        <v>8524.3157180259241</v>
      </c>
      <c r="J299" s="334">
        <v>8524.3157180259241</v>
      </c>
      <c r="K299" s="335">
        <v>8688.6570164880904</v>
      </c>
      <c r="L299" s="336">
        <v>8852.9983149502514</v>
      </c>
      <c r="M299" s="18"/>
      <c r="N299" s="153"/>
    </row>
    <row r="300" spans="1:14">
      <c r="A300" s="19"/>
      <c r="B300" s="366" t="s">
        <v>579</v>
      </c>
      <c r="C300" s="181" t="s">
        <v>580</v>
      </c>
      <c r="D300" s="182">
        <v>0.98012200000000016</v>
      </c>
      <c r="E300" s="183">
        <v>1.4752777777777777</v>
      </c>
      <c r="F300" s="416">
        <v>8101.7636875019298</v>
      </c>
      <c r="G300" s="330">
        <v>8101.7636875019298</v>
      </c>
      <c r="H300" s="330">
        <v>8101.7636875019298</v>
      </c>
      <c r="I300" s="475">
        <v>8101.7636875019298</v>
      </c>
      <c r="J300" s="330">
        <v>8101.7636875019298</v>
      </c>
      <c r="K300" s="330">
        <v>8260.8036537556382</v>
      </c>
      <c r="L300" s="331">
        <v>8260.8036537556382</v>
      </c>
      <c r="M300" s="20"/>
      <c r="N300" s="153"/>
    </row>
    <row r="301" spans="1:14">
      <c r="A301" s="12"/>
      <c r="B301" s="368" t="s">
        <v>581</v>
      </c>
      <c r="C301" s="227" t="s">
        <v>582</v>
      </c>
      <c r="D301" s="166">
        <v>0.94723200000000007</v>
      </c>
      <c r="E301" s="167">
        <v>1.4261018518518518</v>
      </c>
      <c r="F301" s="417">
        <v>7843.5529554401</v>
      </c>
      <c r="G301" s="320">
        <v>7843.5529554401</v>
      </c>
      <c r="H301" s="320">
        <v>7843.5529554401</v>
      </c>
      <c r="I301" s="476">
        <v>7843.5529554401</v>
      </c>
      <c r="J301" s="320">
        <v>7843.5529554401</v>
      </c>
      <c r="K301" s="320">
        <v>7997.2915894853522</v>
      </c>
      <c r="L301" s="321">
        <v>7997.2915894853522</v>
      </c>
      <c r="M301" s="20"/>
      <c r="N301" s="153"/>
    </row>
    <row r="302" spans="1:14">
      <c r="A302" s="10"/>
      <c r="B302" s="368" t="s">
        <v>583</v>
      </c>
      <c r="C302" s="227" t="s">
        <v>584</v>
      </c>
      <c r="D302" s="166">
        <v>0.9143420000000001</v>
      </c>
      <c r="E302" s="167">
        <v>1.3769259259259257</v>
      </c>
      <c r="F302" s="417">
        <v>7585.3422233782703</v>
      </c>
      <c r="G302" s="320">
        <v>7585.3422233782703</v>
      </c>
      <c r="H302" s="320">
        <v>7585.3422233782703</v>
      </c>
      <c r="I302" s="476">
        <v>7585.3422233782703</v>
      </c>
      <c r="J302" s="320">
        <v>7585.3422233782703</v>
      </c>
      <c r="K302" s="320">
        <v>7733.7795252150636</v>
      </c>
      <c r="L302" s="321">
        <v>7733.7795252150636</v>
      </c>
      <c r="M302" s="5"/>
      <c r="N302" s="153"/>
    </row>
    <row r="303" spans="1:14">
      <c r="A303" s="4"/>
      <c r="B303" s="368" t="s">
        <v>585</v>
      </c>
      <c r="C303" s="227" t="s">
        <v>586</v>
      </c>
      <c r="D303" s="166">
        <v>0.88145200000000012</v>
      </c>
      <c r="E303" s="167">
        <v>1.32775</v>
      </c>
      <c r="F303" s="417">
        <v>7327.1314913164415</v>
      </c>
      <c r="G303" s="320">
        <v>7327.1314913164415</v>
      </c>
      <c r="H303" s="320">
        <v>7327.1314913164415</v>
      </c>
      <c r="I303" s="476">
        <v>7327.1314913164415</v>
      </c>
      <c r="J303" s="320">
        <v>7327.1314913164415</v>
      </c>
      <c r="K303" s="320">
        <v>7470.2674609447777</v>
      </c>
      <c r="L303" s="321">
        <v>7470.2674609447777</v>
      </c>
      <c r="M303" s="18"/>
      <c r="N303" s="153"/>
    </row>
    <row r="304" spans="1:14">
      <c r="A304" s="12"/>
      <c r="B304" s="368" t="s">
        <v>587</v>
      </c>
      <c r="C304" s="227" t="s">
        <v>588</v>
      </c>
      <c r="D304" s="166">
        <v>0.84856200000000015</v>
      </c>
      <c r="E304" s="167">
        <v>1.2785740740740741</v>
      </c>
      <c r="F304" s="417">
        <v>7068.9207592546145</v>
      </c>
      <c r="G304" s="320">
        <v>7068.9207592546145</v>
      </c>
      <c r="H304" s="320">
        <v>7068.9207592546145</v>
      </c>
      <c r="I304" s="476">
        <v>7068.9207592546145</v>
      </c>
      <c r="J304" s="320">
        <v>7068.9207592546145</v>
      </c>
      <c r="K304" s="320">
        <v>7206.7553966744927</v>
      </c>
      <c r="L304" s="321">
        <v>7206.7553966744927</v>
      </c>
      <c r="M304" s="18"/>
      <c r="N304" s="153"/>
    </row>
    <row r="305" spans="1:14" ht="15.75" thickBot="1">
      <c r="A305" s="10"/>
      <c r="B305" s="390" t="s">
        <v>589</v>
      </c>
      <c r="C305" s="227" t="s">
        <v>590</v>
      </c>
      <c r="D305" s="228">
        <v>0.81567200000000006</v>
      </c>
      <c r="E305" s="229">
        <v>1.2293981481481482</v>
      </c>
      <c r="F305" s="421">
        <v>6810.7100271927839</v>
      </c>
      <c r="G305" s="326">
        <v>6810.7100271927839</v>
      </c>
      <c r="H305" s="326">
        <v>6810.7100271927839</v>
      </c>
      <c r="I305" s="477">
        <v>6810.7100271927839</v>
      </c>
      <c r="J305" s="326">
        <v>6810.7100271927839</v>
      </c>
      <c r="K305" s="325">
        <v>6943.2433324042058</v>
      </c>
      <c r="L305" s="327">
        <v>6943.2433324042058</v>
      </c>
      <c r="M305" s="11"/>
      <c r="N305" s="153"/>
    </row>
    <row r="306" spans="1:14">
      <c r="A306" s="19"/>
      <c r="B306" s="366" t="s">
        <v>591</v>
      </c>
      <c r="C306" s="181" t="s">
        <v>592</v>
      </c>
      <c r="D306" s="182">
        <v>0.78278199999999998</v>
      </c>
      <c r="E306" s="183">
        <v>1.1802222222222221</v>
      </c>
      <c r="F306" s="393">
        <v>6552.4992951309532</v>
      </c>
      <c r="G306" s="288">
        <v>6552.4992951309532</v>
      </c>
      <c r="H306" s="288">
        <v>6552.4992951309532</v>
      </c>
      <c r="I306" s="456">
        <v>6552.4992951309532</v>
      </c>
      <c r="J306" s="288">
        <v>6552.4992951309532</v>
      </c>
      <c r="K306" s="288">
        <v>6552.4992951309532</v>
      </c>
      <c r="L306" s="449">
        <v>6552.4992951309532</v>
      </c>
      <c r="M306" s="20"/>
      <c r="N306" s="153"/>
    </row>
    <row r="307" spans="1:14">
      <c r="A307" s="10"/>
      <c r="B307" s="368" t="s">
        <v>593</v>
      </c>
      <c r="C307" s="165" t="s">
        <v>594</v>
      </c>
      <c r="D307" s="166">
        <v>0.749892</v>
      </c>
      <c r="E307" s="167">
        <v>1.1310462962962962</v>
      </c>
      <c r="F307" s="380">
        <v>6294.2885630691235</v>
      </c>
      <c r="G307" s="332">
        <v>6294.2885630691235</v>
      </c>
      <c r="H307" s="332">
        <v>6294.2885630691235</v>
      </c>
      <c r="I307" s="467">
        <v>6294.2885630691235</v>
      </c>
      <c r="J307" s="332">
        <v>6294.2885630691235</v>
      </c>
      <c r="K307" s="332">
        <v>6294.2885630691235</v>
      </c>
      <c r="L307" s="450">
        <v>6294.2885630691235</v>
      </c>
      <c r="M307" s="11"/>
      <c r="N307" s="153"/>
    </row>
    <row r="308" spans="1:14">
      <c r="A308" s="4"/>
      <c r="B308" s="368" t="s">
        <v>595</v>
      </c>
      <c r="C308" s="165" t="s">
        <v>596</v>
      </c>
      <c r="D308" s="166">
        <v>0.71700200000000014</v>
      </c>
      <c r="E308" s="167">
        <v>1.0818703703703705</v>
      </c>
      <c r="F308" s="380">
        <v>6036.0778310072947</v>
      </c>
      <c r="G308" s="332">
        <v>6036.0778310072947</v>
      </c>
      <c r="H308" s="332">
        <v>6036.0778310072947</v>
      </c>
      <c r="I308" s="467">
        <v>6036.0778310072947</v>
      </c>
      <c r="J308" s="332">
        <v>6036.0778310072947</v>
      </c>
      <c r="K308" s="332">
        <v>6036.0778310072947</v>
      </c>
      <c r="L308" s="450">
        <v>6036.0778310072947</v>
      </c>
      <c r="M308" s="11"/>
      <c r="N308" s="153"/>
    </row>
    <row r="309" spans="1:14">
      <c r="A309" s="12"/>
      <c r="B309" s="368" t="s">
        <v>597</v>
      </c>
      <c r="C309" s="165" t="s">
        <v>598</v>
      </c>
      <c r="D309" s="166">
        <v>0.68411200000000005</v>
      </c>
      <c r="E309" s="167">
        <v>1.0326944444444444</v>
      </c>
      <c r="F309" s="380">
        <v>5777.8670989454631</v>
      </c>
      <c r="G309" s="332">
        <v>5777.8670989454631</v>
      </c>
      <c r="H309" s="332">
        <v>5777.8670989454631</v>
      </c>
      <c r="I309" s="467">
        <v>5777.8670989454631</v>
      </c>
      <c r="J309" s="332">
        <v>5777.8670989454631</v>
      </c>
      <c r="K309" s="332">
        <v>5777.8670989454631</v>
      </c>
      <c r="L309" s="450">
        <v>5777.8670989454631</v>
      </c>
      <c r="M309" s="18"/>
      <c r="N309" s="153"/>
    </row>
    <row r="310" spans="1:14">
      <c r="A310" s="12"/>
      <c r="B310" s="368" t="s">
        <v>599</v>
      </c>
      <c r="C310" s="165" t="s">
        <v>600</v>
      </c>
      <c r="D310" s="166">
        <v>0.65122200000000008</v>
      </c>
      <c r="E310" s="167">
        <v>0.98351851851851846</v>
      </c>
      <c r="F310" s="380">
        <v>5519.6563668836325</v>
      </c>
      <c r="G310" s="332">
        <v>5519.6563668836325</v>
      </c>
      <c r="H310" s="332">
        <v>5519.6563668836325</v>
      </c>
      <c r="I310" s="467">
        <v>5519.6563668836325</v>
      </c>
      <c r="J310" s="332">
        <v>5519.6563668836325</v>
      </c>
      <c r="K310" s="332">
        <v>5519.6563668836325</v>
      </c>
      <c r="L310" s="450">
        <v>5519.6563668836325</v>
      </c>
      <c r="M310" s="18"/>
      <c r="N310" s="153"/>
    </row>
    <row r="311" spans="1:14" ht="15.75" thickBot="1">
      <c r="A311" s="10"/>
      <c r="B311" s="369" t="s">
        <v>601</v>
      </c>
      <c r="C311" s="173" t="s">
        <v>602</v>
      </c>
      <c r="D311" s="174">
        <v>0.61833199999999999</v>
      </c>
      <c r="E311" s="175">
        <v>0.93434259259259245</v>
      </c>
      <c r="F311" s="385">
        <v>5261.4456348218046</v>
      </c>
      <c r="G311" s="301">
        <v>5261.4456348218046</v>
      </c>
      <c r="H311" s="301">
        <v>5261.4456348218046</v>
      </c>
      <c r="I311" s="484">
        <v>5261.4456348218046</v>
      </c>
      <c r="J311" s="301">
        <v>5261.4456348218046</v>
      </c>
      <c r="K311" s="301">
        <v>5261.4456348218046</v>
      </c>
      <c r="L311" s="451">
        <v>5261.4456348218046</v>
      </c>
      <c r="M311" s="21"/>
      <c r="N311" s="153"/>
    </row>
    <row r="312" spans="1:14">
      <c r="A312" s="4"/>
      <c r="B312" s="389" t="s">
        <v>603</v>
      </c>
      <c r="C312" s="157" t="s">
        <v>604</v>
      </c>
      <c r="D312" s="158">
        <v>0.58544200000000002</v>
      </c>
      <c r="E312" s="159">
        <v>0.88516666666666666</v>
      </c>
      <c r="F312" s="452">
        <v>5003.2349027599739</v>
      </c>
      <c r="G312" s="294">
        <v>5003.2349027599739</v>
      </c>
      <c r="H312" s="294">
        <v>5003.2349027599739</v>
      </c>
      <c r="I312" s="466">
        <v>5003.2349027599739</v>
      </c>
      <c r="J312" s="294">
        <v>5003.2349027599739</v>
      </c>
      <c r="K312" s="294">
        <v>5003.2349027599739</v>
      </c>
      <c r="L312" s="383">
        <v>5003.2349027599739</v>
      </c>
      <c r="M312" s="22"/>
      <c r="N312" s="153"/>
    </row>
    <row r="313" spans="1:14">
      <c r="A313" s="4"/>
      <c r="B313" s="368" t="s">
        <v>605</v>
      </c>
      <c r="C313" s="165" t="s">
        <v>606</v>
      </c>
      <c r="D313" s="166">
        <v>0.55255200000000004</v>
      </c>
      <c r="E313" s="167">
        <v>0.83599074074074065</v>
      </c>
      <c r="F313" s="380">
        <v>4745.0241706981442</v>
      </c>
      <c r="G313" s="332">
        <v>4745.0241706981442</v>
      </c>
      <c r="H313" s="332">
        <v>4745.0241706981442</v>
      </c>
      <c r="I313" s="467">
        <v>4745.0241706981442</v>
      </c>
      <c r="J313" s="332">
        <v>4745.0241706981442</v>
      </c>
      <c r="K313" s="332">
        <v>4745.0241706981442</v>
      </c>
      <c r="L313" s="450">
        <v>4745.0241706981442</v>
      </c>
      <c r="M313" s="23"/>
      <c r="N313" s="153"/>
    </row>
    <row r="314" spans="1:14" ht="15.75" thickBot="1">
      <c r="A314" s="19"/>
      <c r="B314" s="390" t="s">
        <v>607</v>
      </c>
      <c r="C314" s="227" t="s">
        <v>608</v>
      </c>
      <c r="D314" s="228">
        <v>0.51966200000000007</v>
      </c>
      <c r="E314" s="229">
        <v>0.78681481481481486</v>
      </c>
      <c r="F314" s="453">
        <v>4486.8134386363135</v>
      </c>
      <c r="G314" s="454">
        <v>4486.8134386363135</v>
      </c>
      <c r="H314" s="454">
        <v>4486.8134386363135</v>
      </c>
      <c r="I314" s="485">
        <v>4486.8134386363135</v>
      </c>
      <c r="J314" s="454">
        <v>4486.8134386363135</v>
      </c>
      <c r="K314" s="454">
        <v>4486.8134386363135</v>
      </c>
      <c r="L314" s="455">
        <v>4486.8134386363135</v>
      </c>
      <c r="M314" s="22"/>
      <c r="N314" s="153"/>
    </row>
    <row r="315" spans="1:14" ht="3" customHeight="1" thickBot="1">
      <c r="A315" s="56"/>
      <c r="B315" s="57"/>
      <c r="C315" s="58"/>
      <c r="D315" s="59"/>
      <c r="E315" s="60"/>
      <c r="F315" s="61"/>
      <c r="G315" s="62"/>
      <c r="H315" s="63"/>
      <c r="I315" s="64"/>
      <c r="J315" s="65"/>
      <c r="K315" s="63"/>
      <c r="L315" s="66"/>
      <c r="M315" s="36"/>
    </row>
  </sheetData>
  <sheetProtection password="DEF0" sheet="1" objects="1" scenarios="1"/>
  <mergeCells count="16">
    <mergeCell ref="B2:D2"/>
    <mergeCell ref="B115:L115"/>
    <mergeCell ref="B15:L15"/>
    <mergeCell ref="B215:L215"/>
    <mergeCell ref="H2:L3"/>
    <mergeCell ref="H4:L4"/>
    <mergeCell ref="H5:L5"/>
    <mergeCell ref="F6:L6"/>
    <mergeCell ref="B3:D3"/>
    <mergeCell ref="B9:L9"/>
    <mergeCell ref="B10:L10"/>
    <mergeCell ref="B11:B14"/>
    <mergeCell ref="C11:C14"/>
    <mergeCell ref="D11:D14"/>
    <mergeCell ref="E11:E14"/>
    <mergeCell ref="F11:L13"/>
  </mergeCells>
  <hyperlinks>
    <hyperlink ref="H4" r:id="rId1"/>
  </hyperlinks>
  <pageMargins left="0.23622047244094491" right="0.23622047244094491" top="0.74803149606299213" bottom="0.74803149606299213" header="0.31496062992125984" footer="0.31496062992125984"/>
  <pageSetup paperSize="9" scale="90" orientation="portrait" horizontalDpi="180" verticalDpi="18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27"/>
  <sheetViews>
    <sheetView workbookViewId="0">
      <selection activeCell="R31" sqref="R31"/>
    </sheetView>
  </sheetViews>
  <sheetFormatPr defaultRowHeight="15"/>
  <cols>
    <col min="1" max="1" width="0.85546875" customWidth="1"/>
    <col min="2" max="2" width="12" customWidth="1"/>
    <col min="3" max="3" width="11.28515625" bestFit="1" customWidth="1"/>
    <col min="6" max="6" width="9.5703125" customWidth="1"/>
    <col min="7" max="7" width="9.140625" customWidth="1"/>
    <col min="8" max="9" width="9" customWidth="1"/>
    <col min="10" max="10" width="8.7109375" customWidth="1"/>
    <col min="11" max="11" width="9.5703125" customWidth="1"/>
    <col min="12" max="12" width="10.140625" customWidth="1"/>
    <col min="13" max="13" width="0.5703125" customWidth="1"/>
  </cols>
  <sheetData>
    <row r="1" spans="1:14" ht="3" customHeight="1" thickBot="1">
      <c r="A1" s="1"/>
      <c r="B1" s="50"/>
      <c r="C1" s="72"/>
      <c r="D1" s="49"/>
      <c r="E1" s="2"/>
      <c r="F1" s="48"/>
      <c r="G1" s="3"/>
      <c r="H1" s="49"/>
      <c r="I1" s="50"/>
      <c r="J1" s="51"/>
      <c r="K1" s="49"/>
      <c r="L1" s="52"/>
      <c r="M1" s="73"/>
    </row>
    <row r="2" spans="1:14">
      <c r="A2" s="10"/>
      <c r="B2" s="796" t="s">
        <v>1332</v>
      </c>
      <c r="C2" s="797"/>
      <c r="D2" s="797"/>
      <c r="E2" s="86"/>
      <c r="F2" s="86"/>
      <c r="G2" s="86"/>
      <c r="H2" s="798" t="s">
        <v>1718</v>
      </c>
      <c r="I2" s="799"/>
      <c r="J2" s="799"/>
      <c r="K2" s="799"/>
      <c r="L2" s="800"/>
      <c r="M2" s="74"/>
    </row>
    <row r="3" spans="1:14">
      <c r="A3" s="12"/>
      <c r="B3" s="803" t="s">
        <v>1334</v>
      </c>
      <c r="C3" s="804"/>
      <c r="D3" s="804"/>
      <c r="E3" s="88"/>
      <c r="F3" s="88"/>
      <c r="G3" s="88"/>
      <c r="H3" s="801"/>
      <c r="I3" s="801"/>
      <c r="J3" s="801"/>
      <c r="K3" s="801"/>
      <c r="L3" s="802"/>
      <c r="M3" s="75"/>
    </row>
    <row r="4" spans="1:14">
      <c r="A4" s="12"/>
      <c r="B4" s="87"/>
      <c r="C4" s="88"/>
      <c r="D4" s="88"/>
      <c r="E4" s="88"/>
      <c r="F4" s="88"/>
      <c r="G4" s="88"/>
      <c r="H4" s="805" t="s">
        <v>1333</v>
      </c>
      <c r="I4" s="805"/>
      <c r="J4" s="805"/>
      <c r="K4" s="805"/>
      <c r="L4" s="806"/>
      <c r="M4" s="75"/>
    </row>
    <row r="5" spans="1:14">
      <c r="A5" s="19"/>
      <c r="B5" s="89"/>
      <c r="C5" s="90"/>
      <c r="D5" s="90"/>
      <c r="E5" s="90"/>
      <c r="F5" s="76"/>
      <c r="G5" s="77"/>
      <c r="H5" s="805"/>
      <c r="I5" s="805"/>
      <c r="J5" s="805"/>
      <c r="K5" s="805"/>
      <c r="L5" s="806"/>
      <c r="M5" s="78"/>
    </row>
    <row r="6" spans="1:14">
      <c r="A6" s="4"/>
      <c r="B6" s="89"/>
      <c r="C6" s="90"/>
      <c r="D6" s="90"/>
      <c r="E6" s="90"/>
      <c r="F6" s="805"/>
      <c r="G6" s="816"/>
      <c r="H6" s="816"/>
      <c r="I6" s="816"/>
      <c r="J6" s="816"/>
      <c r="K6" s="816"/>
      <c r="L6" s="817"/>
      <c r="M6" s="79"/>
    </row>
    <row r="7" spans="1:14">
      <c r="A7" s="19"/>
      <c r="B7" s="89"/>
      <c r="C7" s="90"/>
      <c r="D7" s="90"/>
      <c r="E7" s="90"/>
      <c r="F7" s="76"/>
      <c r="G7" s="77"/>
      <c r="H7" s="82"/>
      <c r="I7" s="82"/>
      <c r="J7" s="82"/>
      <c r="K7" s="82"/>
      <c r="L7" s="83"/>
      <c r="M7" s="78"/>
    </row>
    <row r="8" spans="1:14" ht="12" customHeight="1" thickBot="1">
      <c r="A8" s="12"/>
      <c r="B8" s="91"/>
      <c r="C8" s="92"/>
      <c r="D8" s="92"/>
      <c r="E8" s="92"/>
      <c r="F8" s="80"/>
      <c r="G8" s="81"/>
      <c r="H8" s="84"/>
      <c r="I8" s="84"/>
      <c r="J8" s="84"/>
      <c r="K8" s="84"/>
      <c r="L8" s="85"/>
      <c r="M8" s="75"/>
    </row>
    <row r="9" spans="1:14" ht="16.5" thickBot="1">
      <c r="A9" s="4"/>
      <c r="B9" s="807" t="s">
        <v>1341</v>
      </c>
      <c r="C9" s="808"/>
      <c r="D9" s="808"/>
      <c r="E9" s="808"/>
      <c r="F9" s="808"/>
      <c r="G9" s="808"/>
      <c r="H9" s="808"/>
      <c r="I9" s="808"/>
      <c r="J9" s="808"/>
      <c r="K9" s="808"/>
      <c r="L9" s="809"/>
      <c r="M9" s="5"/>
    </row>
    <row r="10" spans="1:14" ht="27" customHeight="1" thickBot="1">
      <c r="A10" s="4"/>
      <c r="B10" s="810" t="s">
        <v>1339</v>
      </c>
      <c r="C10" s="811"/>
      <c r="D10" s="811"/>
      <c r="E10" s="811"/>
      <c r="F10" s="811"/>
      <c r="G10" s="811"/>
      <c r="H10" s="811"/>
      <c r="I10" s="811"/>
      <c r="J10" s="811"/>
      <c r="K10" s="811"/>
      <c r="L10" s="812"/>
      <c r="M10" s="5"/>
    </row>
    <row r="11" spans="1:14">
      <c r="A11" s="6"/>
      <c r="B11" s="813" t="s">
        <v>0</v>
      </c>
      <c r="C11" s="813" t="s">
        <v>1</v>
      </c>
      <c r="D11" s="813" t="s">
        <v>2</v>
      </c>
      <c r="E11" s="818" t="s">
        <v>3</v>
      </c>
      <c r="F11" s="821" t="s">
        <v>4</v>
      </c>
      <c r="G11" s="822"/>
      <c r="H11" s="822"/>
      <c r="I11" s="822"/>
      <c r="J11" s="822"/>
      <c r="K11" s="822"/>
      <c r="L11" s="823"/>
      <c r="M11" s="7"/>
    </row>
    <row r="12" spans="1:14">
      <c r="A12" s="8"/>
      <c r="B12" s="814"/>
      <c r="C12" s="814"/>
      <c r="D12" s="814"/>
      <c r="E12" s="819"/>
      <c r="F12" s="824"/>
      <c r="G12" s="825"/>
      <c r="H12" s="825"/>
      <c r="I12" s="825"/>
      <c r="J12" s="825"/>
      <c r="K12" s="825"/>
      <c r="L12" s="826"/>
      <c r="M12" s="9"/>
    </row>
    <row r="13" spans="1:14" ht="15.75" thickBot="1">
      <c r="A13" s="10"/>
      <c r="B13" s="814"/>
      <c r="C13" s="814"/>
      <c r="D13" s="814"/>
      <c r="E13" s="819"/>
      <c r="F13" s="827"/>
      <c r="G13" s="828"/>
      <c r="H13" s="828"/>
      <c r="I13" s="828"/>
      <c r="J13" s="828"/>
      <c r="K13" s="828"/>
      <c r="L13" s="829"/>
      <c r="M13" s="11"/>
    </row>
    <row r="14" spans="1:14" ht="23.25" thickBot="1">
      <c r="A14" s="12"/>
      <c r="B14" s="815"/>
      <c r="C14" s="815"/>
      <c r="D14" s="815"/>
      <c r="E14" s="820"/>
      <c r="F14" s="13" t="s">
        <v>5</v>
      </c>
      <c r="G14" s="14" t="s">
        <v>6</v>
      </c>
      <c r="H14" s="15" t="s">
        <v>7</v>
      </c>
      <c r="I14" s="16" t="s">
        <v>8</v>
      </c>
      <c r="J14" s="13" t="s">
        <v>9</v>
      </c>
      <c r="K14" s="14" t="s">
        <v>10</v>
      </c>
      <c r="L14" s="17" t="s">
        <v>11</v>
      </c>
      <c r="M14" s="18"/>
    </row>
    <row r="15" spans="1:14" ht="15.75" thickBot="1">
      <c r="A15" s="4"/>
      <c r="B15" s="832" t="s">
        <v>909</v>
      </c>
      <c r="C15" s="833"/>
      <c r="D15" s="833"/>
      <c r="E15" s="833"/>
      <c r="F15" s="833"/>
      <c r="G15" s="833"/>
      <c r="H15" s="833"/>
      <c r="I15" s="833"/>
      <c r="J15" s="833"/>
      <c r="K15" s="833"/>
      <c r="L15" s="834"/>
      <c r="M15" s="20"/>
    </row>
    <row r="16" spans="1:14">
      <c r="A16" s="10"/>
      <c r="B16" s="486" t="s">
        <v>910</v>
      </c>
      <c r="C16" s="181" t="s">
        <v>911</v>
      </c>
      <c r="D16" s="487">
        <v>3.8</v>
      </c>
      <c r="E16" s="488">
        <v>5052</v>
      </c>
      <c r="F16" s="355">
        <v>43186.496580547493</v>
      </c>
      <c r="G16" s="317">
        <v>46856.609680773021</v>
      </c>
      <c r="H16" s="317"/>
      <c r="I16" s="462"/>
      <c r="J16" s="317"/>
      <c r="K16" s="317"/>
      <c r="L16" s="373"/>
      <c r="M16" s="11"/>
      <c r="N16" s="153"/>
    </row>
    <row r="17" spans="1:14">
      <c r="A17" s="12"/>
      <c r="B17" s="489" t="s">
        <v>912</v>
      </c>
      <c r="C17" s="157" t="s">
        <v>913</v>
      </c>
      <c r="D17" s="490">
        <v>3.77</v>
      </c>
      <c r="E17" s="491">
        <v>5.0121157894736843</v>
      </c>
      <c r="F17" s="403">
        <v>42889.553565296759</v>
      </c>
      <c r="G17" s="306">
        <v>46532.815129652059</v>
      </c>
      <c r="H17" s="306"/>
      <c r="I17" s="464"/>
      <c r="J17" s="306"/>
      <c r="K17" s="306"/>
      <c r="L17" s="434"/>
      <c r="M17" s="11"/>
      <c r="N17" s="153"/>
    </row>
    <row r="18" spans="1:14">
      <c r="A18" s="10"/>
      <c r="B18" s="489" t="s">
        <v>914</v>
      </c>
      <c r="C18" s="157" t="s">
        <v>915</v>
      </c>
      <c r="D18" s="490">
        <v>3.74</v>
      </c>
      <c r="E18" s="491">
        <v>4.972231578947369</v>
      </c>
      <c r="F18" s="403">
        <v>42512.808585385406</v>
      </c>
      <c r="G18" s="306">
        <v>46123.756067580267</v>
      </c>
      <c r="H18" s="306"/>
      <c r="I18" s="464"/>
      <c r="J18" s="306"/>
      <c r="K18" s="306"/>
      <c r="L18" s="434"/>
      <c r="M18" s="20"/>
      <c r="N18" s="153"/>
    </row>
    <row r="19" spans="1:14">
      <c r="A19" s="12"/>
      <c r="B19" s="489" t="s">
        <v>916</v>
      </c>
      <c r="C19" s="157" t="s">
        <v>917</v>
      </c>
      <c r="D19" s="490">
        <v>3.7</v>
      </c>
      <c r="E19" s="491">
        <v>4.919052631578948</v>
      </c>
      <c r="F19" s="403">
        <v>42108.243650235665</v>
      </c>
      <c r="G19" s="306">
        <v>45686.877050270072</v>
      </c>
      <c r="H19" s="306"/>
      <c r="I19" s="464"/>
      <c r="J19" s="306"/>
      <c r="K19" s="306"/>
      <c r="L19" s="434"/>
      <c r="M19" s="5"/>
      <c r="N19" s="153"/>
    </row>
    <row r="20" spans="1:14">
      <c r="A20" s="12"/>
      <c r="B20" s="489" t="s">
        <v>918</v>
      </c>
      <c r="C20" s="157" t="s">
        <v>919</v>
      </c>
      <c r="D20" s="490">
        <v>3.67</v>
      </c>
      <c r="E20" s="491">
        <v>4.8791684210526318</v>
      </c>
      <c r="F20" s="403">
        <v>41731.498670324319</v>
      </c>
      <c r="G20" s="306">
        <v>45277.817988198272</v>
      </c>
      <c r="H20" s="306"/>
      <c r="I20" s="464"/>
      <c r="J20" s="306"/>
      <c r="K20" s="306"/>
      <c r="L20" s="434"/>
      <c r="M20" s="18"/>
      <c r="N20" s="153"/>
    </row>
    <row r="21" spans="1:14" ht="15.75" thickBot="1">
      <c r="A21" s="19"/>
      <c r="B21" s="492" t="s">
        <v>920</v>
      </c>
      <c r="C21" s="384" t="s">
        <v>921</v>
      </c>
      <c r="D21" s="493">
        <v>3.64</v>
      </c>
      <c r="E21" s="494">
        <v>4.8392842105263156</v>
      </c>
      <c r="F21" s="495">
        <v>41434.555655073571</v>
      </c>
      <c r="G21" s="496">
        <v>44954.023437077318</v>
      </c>
      <c r="H21" s="496"/>
      <c r="I21" s="524"/>
      <c r="J21" s="496"/>
      <c r="K21" s="496"/>
      <c r="L21" s="497"/>
      <c r="M21" s="21"/>
      <c r="N21" s="153"/>
    </row>
    <row r="22" spans="1:14">
      <c r="A22" s="4"/>
      <c r="B22" s="486" t="s">
        <v>922</v>
      </c>
      <c r="C22" s="181" t="s">
        <v>923</v>
      </c>
      <c r="D22" s="487">
        <v>3.61</v>
      </c>
      <c r="E22" s="488">
        <v>4800</v>
      </c>
      <c r="F22" s="408">
        <v>37999.649917800001</v>
      </c>
      <c r="G22" s="329">
        <v>41047.580932948404</v>
      </c>
      <c r="H22" s="329">
        <v>45764.136781064895</v>
      </c>
      <c r="I22" s="468"/>
      <c r="J22" s="329"/>
      <c r="K22" s="329"/>
      <c r="L22" s="438"/>
      <c r="M22" s="22"/>
      <c r="N22" s="153"/>
    </row>
    <row r="23" spans="1:14">
      <c r="A23" s="19"/>
      <c r="B23" s="489" t="s">
        <v>924</v>
      </c>
      <c r="C23" s="157" t="s">
        <v>925</v>
      </c>
      <c r="D23" s="490">
        <v>3.58</v>
      </c>
      <c r="E23" s="491">
        <v>4.7601108033240997</v>
      </c>
      <c r="F23" s="403">
        <v>37725.151780923188</v>
      </c>
      <c r="G23" s="306">
        <v>40746.346559096593</v>
      </c>
      <c r="H23" s="306">
        <v>45429.647735153929</v>
      </c>
      <c r="I23" s="464"/>
      <c r="J23" s="306"/>
      <c r="K23" s="306"/>
      <c r="L23" s="434"/>
      <c r="M23" s="23"/>
      <c r="N23" s="153"/>
    </row>
    <row r="24" spans="1:14">
      <c r="A24" s="12"/>
      <c r="B24" s="498" t="s">
        <v>926</v>
      </c>
      <c r="C24" s="165" t="s">
        <v>927</v>
      </c>
      <c r="D24" s="499">
        <v>3.55</v>
      </c>
      <c r="E24" s="500">
        <v>4.7202216066481988</v>
      </c>
      <c r="F24" s="357">
        <v>37377.25481557467</v>
      </c>
      <c r="G24" s="310">
        <v>40371.7133567731</v>
      </c>
      <c r="H24" s="310">
        <v>45009.894178292139</v>
      </c>
      <c r="I24" s="463"/>
      <c r="J24" s="310"/>
      <c r="K24" s="310"/>
      <c r="L24" s="374"/>
      <c r="M24" s="22"/>
      <c r="N24" s="153"/>
    </row>
    <row r="25" spans="1:14">
      <c r="A25" s="12"/>
      <c r="B25" s="498" t="s">
        <v>928</v>
      </c>
      <c r="C25" s="165" t="s">
        <v>929</v>
      </c>
      <c r="D25" s="499">
        <v>3.51</v>
      </c>
      <c r="E25" s="500">
        <v>4.6670360110803317</v>
      </c>
      <c r="F25" s="357">
        <v>37001.53789498777</v>
      </c>
      <c r="G25" s="310">
        <v>39969.26019921121</v>
      </c>
      <c r="H25" s="310">
        <v>44562.320666191939</v>
      </c>
      <c r="I25" s="463"/>
      <c r="J25" s="310"/>
      <c r="K25" s="310"/>
      <c r="L25" s="374"/>
      <c r="M25" s="24"/>
      <c r="N25" s="153"/>
    </row>
    <row r="26" spans="1:14">
      <c r="A26" s="10"/>
      <c r="B26" s="498" t="s">
        <v>930</v>
      </c>
      <c r="C26" s="165" t="s">
        <v>931</v>
      </c>
      <c r="D26" s="499">
        <v>3.48</v>
      </c>
      <c r="E26" s="500">
        <v>4.6271468144044317</v>
      </c>
      <c r="F26" s="357">
        <v>36727.039758110936</v>
      </c>
      <c r="G26" s="310">
        <v>39668.0258253594</v>
      </c>
      <c r="H26" s="310">
        <v>44227.831620280987</v>
      </c>
      <c r="I26" s="463"/>
      <c r="J26" s="310"/>
      <c r="K26" s="310"/>
      <c r="L26" s="374"/>
      <c r="M26" s="7"/>
      <c r="N26" s="153"/>
    </row>
    <row r="27" spans="1:14" ht="15.75" thickBot="1">
      <c r="A27" s="19"/>
      <c r="B27" s="501" t="s">
        <v>932</v>
      </c>
      <c r="C27" s="173" t="s">
        <v>933</v>
      </c>
      <c r="D27" s="502">
        <v>3.45</v>
      </c>
      <c r="E27" s="503">
        <v>4.5872576177285316</v>
      </c>
      <c r="F27" s="406">
        <v>36379.142792762439</v>
      </c>
      <c r="G27" s="334">
        <v>39293.392623035907</v>
      </c>
      <c r="H27" s="334">
        <v>43808.078063419198</v>
      </c>
      <c r="I27" s="469"/>
      <c r="J27" s="334"/>
      <c r="K27" s="334"/>
      <c r="L27" s="435"/>
      <c r="M27" s="9"/>
      <c r="N27" s="153"/>
    </row>
    <row r="28" spans="1:14">
      <c r="A28" s="4"/>
      <c r="B28" s="366" t="s">
        <v>934</v>
      </c>
      <c r="C28" s="181" t="s">
        <v>935</v>
      </c>
      <c r="D28" s="504">
        <v>3.42</v>
      </c>
      <c r="E28" s="505">
        <v>4.5469999999999997</v>
      </c>
      <c r="F28" s="403">
        <v>33894.711855536305</v>
      </c>
      <c r="G28" s="306">
        <v>36608.748546073613</v>
      </c>
      <c r="H28" s="306">
        <v>40084.130207096365</v>
      </c>
      <c r="I28" s="464"/>
      <c r="J28" s="306"/>
      <c r="K28" s="318"/>
      <c r="L28" s="307"/>
      <c r="M28" s="11"/>
      <c r="N28" s="153"/>
    </row>
    <row r="29" spans="1:14">
      <c r="A29" s="19"/>
      <c r="B29" s="368" t="s">
        <v>936</v>
      </c>
      <c r="C29" s="165" t="s">
        <v>937</v>
      </c>
      <c r="D29" s="499">
        <v>3.39</v>
      </c>
      <c r="E29" s="500">
        <v>4.5071140350877181</v>
      </c>
      <c r="F29" s="357">
        <v>33636.301227375625</v>
      </c>
      <c r="G29" s="310">
        <v>36328.903161801813</v>
      </c>
      <c r="H29" s="310">
        <v>39776.492697055648</v>
      </c>
      <c r="I29" s="463"/>
      <c r="J29" s="310"/>
      <c r="K29" s="320"/>
      <c r="L29" s="321"/>
      <c r="M29" s="18"/>
      <c r="N29" s="153"/>
    </row>
    <row r="30" spans="1:14">
      <c r="A30" s="19"/>
      <c r="B30" s="368" t="s">
        <v>938</v>
      </c>
      <c r="C30" s="165" t="s">
        <v>939</v>
      </c>
      <c r="D30" s="499">
        <v>3.36</v>
      </c>
      <c r="E30" s="500">
        <v>4.4672280701754365</v>
      </c>
      <c r="F30" s="357">
        <v>33309.884784669397</v>
      </c>
      <c r="G30" s="310">
        <v>35975.658949058299</v>
      </c>
      <c r="H30" s="310">
        <v>39389.05322235432</v>
      </c>
      <c r="I30" s="463"/>
      <c r="J30" s="310"/>
      <c r="K30" s="320"/>
      <c r="L30" s="321"/>
      <c r="M30" s="5"/>
      <c r="N30" s="153"/>
    </row>
    <row r="31" spans="1:14">
      <c r="A31" s="12"/>
      <c r="B31" s="368" t="s">
        <v>940</v>
      </c>
      <c r="C31" s="165" t="s">
        <v>941</v>
      </c>
      <c r="D31" s="499">
        <v>3.32</v>
      </c>
      <c r="E31" s="500">
        <v>4.4140467836257287</v>
      </c>
      <c r="F31" s="357">
        <v>32955.648386724766</v>
      </c>
      <c r="G31" s="310">
        <v>35594.59478107639</v>
      </c>
      <c r="H31" s="310">
        <v>38973.793792414559</v>
      </c>
      <c r="I31" s="463"/>
      <c r="J31" s="310"/>
      <c r="K31" s="320"/>
      <c r="L31" s="321"/>
      <c r="M31" s="20"/>
      <c r="N31" s="153"/>
    </row>
    <row r="32" spans="1:14">
      <c r="A32" s="10"/>
      <c r="B32" s="368" t="s">
        <v>942</v>
      </c>
      <c r="C32" s="165" t="s">
        <v>943</v>
      </c>
      <c r="D32" s="499">
        <v>3.29</v>
      </c>
      <c r="E32" s="500">
        <v>4.374160818713448</v>
      </c>
      <c r="F32" s="357">
        <v>32697.237758564086</v>
      </c>
      <c r="G32" s="310">
        <v>35314.749396804567</v>
      </c>
      <c r="H32" s="310">
        <v>38666.156282373835</v>
      </c>
      <c r="I32" s="463"/>
      <c r="J32" s="310"/>
      <c r="K32" s="320"/>
      <c r="L32" s="321"/>
      <c r="M32" s="11"/>
      <c r="N32" s="153"/>
    </row>
    <row r="33" spans="1:14" ht="15.75" thickBot="1">
      <c r="A33" s="10"/>
      <c r="B33" s="369" t="s">
        <v>944</v>
      </c>
      <c r="C33" s="173" t="s">
        <v>945</v>
      </c>
      <c r="D33" s="502">
        <v>3.26</v>
      </c>
      <c r="E33" s="503">
        <v>4.3342748538011664</v>
      </c>
      <c r="F33" s="406">
        <v>32370.821315857862</v>
      </c>
      <c r="G33" s="334">
        <v>34961.505184061069</v>
      </c>
      <c r="H33" s="334">
        <v>38278.716807672499</v>
      </c>
      <c r="I33" s="469"/>
      <c r="J33" s="334"/>
      <c r="K33" s="335"/>
      <c r="L33" s="336"/>
      <c r="M33" s="11"/>
      <c r="N33" s="153"/>
    </row>
    <row r="34" spans="1:14">
      <c r="A34" s="10"/>
      <c r="B34" s="366" t="s">
        <v>946</v>
      </c>
      <c r="C34" s="181" t="s">
        <v>947</v>
      </c>
      <c r="D34" s="504">
        <v>3.23</v>
      </c>
      <c r="E34" s="505">
        <v>4.2939999999999996</v>
      </c>
      <c r="F34" s="408">
        <v>30408.147170282489</v>
      </c>
      <c r="G34" s="329">
        <v>32589.824107441356</v>
      </c>
      <c r="H34" s="329">
        <v>35153.68020560727</v>
      </c>
      <c r="I34" s="468">
        <v>38982.115801550579</v>
      </c>
      <c r="J34" s="329"/>
      <c r="K34" s="330"/>
      <c r="L34" s="331"/>
      <c r="M34" s="20"/>
      <c r="N34" s="153"/>
    </row>
    <row r="35" spans="1:14">
      <c r="A35" s="4"/>
      <c r="B35" s="368" t="s">
        <v>948</v>
      </c>
      <c r="C35" s="165" t="s">
        <v>949</v>
      </c>
      <c r="D35" s="506">
        <v>3.2</v>
      </c>
      <c r="E35" s="500">
        <v>4.2541176470588233</v>
      </c>
      <c r="F35" s="357">
        <v>30165.778284306791</v>
      </c>
      <c r="G35" s="310">
        <v>32326.066231885663</v>
      </c>
      <c r="H35" s="310">
        <v>34868.487573940452</v>
      </c>
      <c r="I35" s="463">
        <v>38663.78379671985</v>
      </c>
      <c r="J35" s="310"/>
      <c r="K35" s="320"/>
      <c r="L35" s="321"/>
      <c r="M35" s="5"/>
      <c r="N35" s="153"/>
    </row>
    <row r="36" spans="1:14">
      <c r="A36" s="12"/>
      <c r="B36" s="368" t="s">
        <v>950</v>
      </c>
      <c r="C36" s="165" t="s">
        <v>951</v>
      </c>
      <c r="D36" s="506">
        <v>3.17</v>
      </c>
      <c r="E36" s="500">
        <v>4.2142352941176471</v>
      </c>
      <c r="F36" s="357">
        <v>29855.403583785563</v>
      </c>
      <c r="G36" s="310">
        <v>31994.30254178444</v>
      </c>
      <c r="H36" s="310">
        <v>34509.896113801951</v>
      </c>
      <c r="I36" s="463">
        <v>38265.649827228517</v>
      </c>
      <c r="J36" s="310"/>
      <c r="K36" s="320"/>
      <c r="L36" s="321"/>
      <c r="M36" s="18"/>
      <c r="N36" s="153"/>
    </row>
    <row r="37" spans="1:14">
      <c r="A37" s="12"/>
      <c r="B37" s="390" t="s">
        <v>952</v>
      </c>
      <c r="C37" s="227" t="s">
        <v>953</v>
      </c>
      <c r="D37" s="507">
        <v>3.13</v>
      </c>
      <c r="E37" s="500">
        <v>4.1610588235294115</v>
      </c>
      <c r="F37" s="360">
        <v>29517.208928025935</v>
      </c>
      <c r="G37" s="325">
        <v>31634.718896444821</v>
      </c>
      <c r="H37" s="325">
        <v>34123.484698425054</v>
      </c>
      <c r="I37" s="470">
        <v>37839.695902498795</v>
      </c>
      <c r="J37" s="325"/>
      <c r="K37" s="326"/>
      <c r="L37" s="327"/>
      <c r="M37" s="20"/>
      <c r="N37" s="153"/>
    </row>
    <row r="38" spans="1:14">
      <c r="A38" s="10"/>
      <c r="B38" s="368" t="s">
        <v>954</v>
      </c>
      <c r="C38" s="165" t="s">
        <v>955</v>
      </c>
      <c r="D38" s="506">
        <v>3.1</v>
      </c>
      <c r="E38" s="500">
        <v>4.1349999999999998</v>
      </c>
      <c r="F38" s="308">
        <v>29206.834227504693</v>
      </c>
      <c r="G38" s="310">
        <v>31302.955206343599</v>
      </c>
      <c r="H38" s="310">
        <v>33764.893238286546</v>
      </c>
      <c r="I38" s="463">
        <v>37441.561933007455</v>
      </c>
      <c r="J38" s="310"/>
      <c r="K38" s="320"/>
      <c r="L38" s="321"/>
      <c r="M38" s="5"/>
      <c r="N38" s="153"/>
    </row>
    <row r="39" spans="1:14" ht="15.75" thickBot="1">
      <c r="A39" s="4"/>
      <c r="B39" s="369" t="s">
        <v>956</v>
      </c>
      <c r="C39" s="173" t="s">
        <v>957</v>
      </c>
      <c r="D39" s="508">
        <v>3.07</v>
      </c>
      <c r="E39" s="503">
        <v>4.0949999999999998</v>
      </c>
      <c r="F39" s="324">
        <v>28964.465341529001</v>
      </c>
      <c r="G39" s="325">
        <v>31039.197330787916</v>
      </c>
      <c r="H39" s="325">
        <v>33479.700606619728</v>
      </c>
      <c r="I39" s="470">
        <v>37123.229928176726</v>
      </c>
      <c r="J39" s="325"/>
      <c r="K39" s="326"/>
      <c r="L39" s="327"/>
      <c r="M39" s="5"/>
      <c r="N39" s="153"/>
    </row>
    <row r="40" spans="1:14">
      <c r="A40" s="4"/>
      <c r="B40" s="366" t="s">
        <v>958</v>
      </c>
      <c r="C40" s="181" t="s">
        <v>959</v>
      </c>
      <c r="D40" s="487">
        <v>3.04</v>
      </c>
      <c r="E40" s="505">
        <v>4.0419999999999998</v>
      </c>
      <c r="F40" s="408">
        <v>27627.41914116832</v>
      </c>
      <c r="G40" s="329">
        <v>29167.4263909275</v>
      </c>
      <c r="H40" s="329">
        <v>31220.769390606431</v>
      </c>
      <c r="I40" s="525">
        <v>33634.444896400964</v>
      </c>
      <c r="J40" s="329">
        <v>38123.364207622719</v>
      </c>
      <c r="K40" s="330"/>
      <c r="L40" s="331"/>
      <c r="M40" s="5"/>
      <c r="N40" s="153"/>
    </row>
    <row r="41" spans="1:14">
      <c r="A41" s="19"/>
      <c r="B41" s="368" t="s">
        <v>960</v>
      </c>
      <c r="C41" s="165" t="s">
        <v>961</v>
      </c>
      <c r="D41" s="499">
        <v>3</v>
      </c>
      <c r="E41" s="500">
        <v>3.988815789473684</v>
      </c>
      <c r="F41" s="357">
        <v>27367.924794744213</v>
      </c>
      <c r="G41" s="310">
        <v>28891.890302318407</v>
      </c>
      <c r="H41" s="310">
        <v>30923.844312417357</v>
      </c>
      <c r="I41" s="460">
        <v>33316.085062100748</v>
      </c>
      <c r="J41" s="310">
        <v>37766.402453868359</v>
      </c>
      <c r="K41" s="320"/>
      <c r="L41" s="321"/>
      <c r="M41" s="18"/>
      <c r="N41" s="153"/>
    </row>
    <row r="42" spans="1:14">
      <c r="A42" s="12"/>
      <c r="B42" s="368" t="s">
        <v>962</v>
      </c>
      <c r="C42" s="165" t="s">
        <v>963</v>
      </c>
      <c r="D42" s="499">
        <v>2.98</v>
      </c>
      <c r="E42" s="500">
        <v>3.9622236842105263</v>
      </c>
      <c r="F42" s="357">
        <v>27096.064544251371</v>
      </c>
      <c r="G42" s="310">
        <v>28603.988309640583</v>
      </c>
      <c r="H42" s="310">
        <v>30614.553330159531</v>
      </c>
      <c r="I42" s="460">
        <v>32979.966309805648</v>
      </c>
      <c r="J42" s="310">
        <v>37379.816099639975</v>
      </c>
      <c r="K42" s="320"/>
      <c r="L42" s="321"/>
      <c r="M42" s="20"/>
      <c r="N42" s="153"/>
    </row>
    <row r="43" spans="1:14">
      <c r="A43" s="19"/>
      <c r="B43" s="368" t="s">
        <v>964</v>
      </c>
      <c r="C43" s="165" t="s">
        <v>965</v>
      </c>
      <c r="D43" s="499">
        <v>2.94</v>
      </c>
      <c r="E43" s="500">
        <v>3.9090394736842105</v>
      </c>
      <c r="F43" s="357">
        <v>26768.564383281733</v>
      </c>
      <c r="G43" s="310">
        <v>28260.446406485957</v>
      </c>
      <c r="H43" s="310">
        <v>30249.62243742491</v>
      </c>
      <c r="I43" s="460">
        <v>32588.207647033752</v>
      </c>
      <c r="J43" s="310">
        <v>36937.589834934777</v>
      </c>
      <c r="K43" s="320"/>
      <c r="L43" s="321"/>
      <c r="M43" s="20"/>
      <c r="N43" s="153"/>
    </row>
    <row r="44" spans="1:14">
      <c r="A44" s="19"/>
      <c r="B44" s="368" t="s">
        <v>966</v>
      </c>
      <c r="C44" s="165" t="s">
        <v>967</v>
      </c>
      <c r="D44" s="499">
        <v>2.91</v>
      </c>
      <c r="E44" s="500">
        <v>3.8691513157894737</v>
      </c>
      <c r="F44" s="357">
        <v>26468.884177550495</v>
      </c>
      <c r="G44" s="310">
        <v>27944.724458569712</v>
      </c>
      <c r="H44" s="310">
        <v>29912.511499928685</v>
      </c>
      <c r="I44" s="460">
        <v>32224.268939500249</v>
      </c>
      <c r="J44" s="310">
        <v>36523.183525467975</v>
      </c>
      <c r="K44" s="320"/>
      <c r="L44" s="321"/>
      <c r="M44" s="5"/>
      <c r="N44" s="153"/>
    </row>
    <row r="45" spans="1:14" ht="15.75" thickBot="1">
      <c r="A45" s="12"/>
      <c r="B45" s="369" t="s">
        <v>968</v>
      </c>
      <c r="C45" s="173" t="s">
        <v>969</v>
      </c>
      <c r="D45" s="502">
        <v>2.88</v>
      </c>
      <c r="E45" s="503">
        <v>3.829263157894736</v>
      </c>
      <c r="F45" s="406">
        <v>26237.209786364787</v>
      </c>
      <c r="G45" s="334">
        <v>27697.008325199022</v>
      </c>
      <c r="H45" s="334">
        <v>29643.406376978008</v>
      </c>
      <c r="I45" s="526">
        <v>31933.729060438436</v>
      </c>
      <c r="J45" s="334">
        <v>36194.041726952026</v>
      </c>
      <c r="K45" s="335"/>
      <c r="L45" s="336"/>
      <c r="M45" s="18"/>
      <c r="N45" s="153"/>
    </row>
    <row r="46" spans="1:14">
      <c r="A46" s="19"/>
      <c r="B46" s="366" t="s">
        <v>970</v>
      </c>
      <c r="C46" s="181" t="s">
        <v>971</v>
      </c>
      <c r="D46" s="504">
        <v>2.85</v>
      </c>
      <c r="E46" s="505">
        <v>3.7890000000000001</v>
      </c>
      <c r="F46" s="328">
        <v>24493.772783984321</v>
      </c>
      <c r="G46" s="329">
        <v>25937.52958063356</v>
      </c>
      <c r="H46" s="329">
        <v>27381.286377282813</v>
      </c>
      <c r="I46" s="468">
        <v>28825.043173932045</v>
      </c>
      <c r="J46" s="329">
        <v>32543.067053621209</v>
      </c>
      <c r="K46" s="330">
        <v>34468.076115820208</v>
      </c>
      <c r="L46" s="331"/>
      <c r="M46" s="18"/>
      <c r="N46" s="153"/>
    </row>
    <row r="47" spans="1:14">
      <c r="A47" s="10"/>
      <c r="B47" s="368" t="s">
        <v>972</v>
      </c>
      <c r="C47" s="165" t="s">
        <v>973</v>
      </c>
      <c r="D47" s="499">
        <v>2.82</v>
      </c>
      <c r="E47" s="500">
        <v>3.749115789473684</v>
      </c>
      <c r="F47" s="308">
        <v>24278.140134983598</v>
      </c>
      <c r="G47" s="310">
        <v>25705.855189447862</v>
      </c>
      <c r="H47" s="310">
        <v>27133.570243912101</v>
      </c>
      <c r="I47" s="463">
        <v>28561.285298376351</v>
      </c>
      <c r="J47" s="310">
        <v>32246.124038370475</v>
      </c>
      <c r="K47" s="320">
        <v>34149.744110989479</v>
      </c>
      <c r="L47" s="321"/>
      <c r="M47" s="11"/>
      <c r="N47" s="153"/>
    </row>
    <row r="48" spans="1:14">
      <c r="A48" s="4"/>
      <c r="B48" s="368" t="s">
        <v>974</v>
      </c>
      <c r="C48" s="165" t="s">
        <v>975</v>
      </c>
      <c r="D48" s="499">
        <v>2.79</v>
      </c>
      <c r="E48" s="500">
        <v>3.7092315789473682</v>
      </c>
      <c r="F48" s="308">
        <v>23994.501671437356</v>
      </c>
      <c r="G48" s="310">
        <v>25406.174983716617</v>
      </c>
      <c r="H48" s="310">
        <v>26817.848295995878</v>
      </c>
      <c r="I48" s="463">
        <v>28229.521608275136</v>
      </c>
      <c r="J48" s="310">
        <v>31869.37905845913</v>
      </c>
      <c r="K48" s="320">
        <v>33751.610141498153</v>
      </c>
      <c r="L48" s="321"/>
      <c r="M48" s="20"/>
      <c r="N48" s="153"/>
    </row>
    <row r="49" spans="1:14">
      <c r="A49" s="19"/>
      <c r="B49" s="368" t="s">
        <v>976</v>
      </c>
      <c r="C49" s="165" t="s">
        <v>977</v>
      </c>
      <c r="D49" s="499">
        <v>2.75</v>
      </c>
      <c r="E49" s="500">
        <v>3.6560526315789468</v>
      </c>
      <c r="F49" s="308">
        <v>23683.043252652715</v>
      </c>
      <c r="G49" s="310">
        <v>25078.674822746976</v>
      </c>
      <c r="H49" s="310">
        <v>26474.306392841245</v>
      </c>
      <c r="I49" s="463">
        <v>27869.937962935517</v>
      </c>
      <c r="J49" s="310">
        <v>31464.814123309381</v>
      </c>
      <c r="K49" s="320">
        <v>33325.65621676841</v>
      </c>
      <c r="L49" s="321"/>
      <c r="M49" s="11"/>
      <c r="N49" s="153"/>
    </row>
    <row r="50" spans="1:14">
      <c r="A50" s="4"/>
      <c r="B50" s="368" t="s">
        <v>978</v>
      </c>
      <c r="C50" s="165" t="s">
        <v>979</v>
      </c>
      <c r="D50" s="499">
        <v>2.72</v>
      </c>
      <c r="E50" s="500">
        <v>3.6161684210526315</v>
      </c>
      <c r="F50" s="308">
        <v>23399.404789106458</v>
      </c>
      <c r="G50" s="310">
        <v>24778.994617015745</v>
      </c>
      <c r="H50" s="310">
        <v>26158.584444925011</v>
      </c>
      <c r="I50" s="463">
        <v>27538.174272834298</v>
      </c>
      <c r="J50" s="310">
        <v>31088.069143398039</v>
      </c>
      <c r="K50" s="320">
        <v>32927.522247277069</v>
      </c>
      <c r="L50" s="321"/>
      <c r="M50" s="11"/>
      <c r="N50" s="153"/>
    </row>
    <row r="51" spans="1:14" ht="15.75" thickBot="1">
      <c r="A51" s="10"/>
      <c r="B51" s="369" t="s">
        <v>980</v>
      </c>
      <c r="C51" s="173" t="s">
        <v>981</v>
      </c>
      <c r="D51" s="502">
        <v>2.69</v>
      </c>
      <c r="E51" s="503">
        <v>3.5762842105263153</v>
      </c>
      <c r="F51" s="324">
        <v>23183.772140105757</v>
      </c>
      <c r="G51" s="325">
        <v>24547.320225830041</v>
      </c>
      <c r="H51" s="325">
        <v>25910.868311554335</v>
      </c>
      <c r="I51" s="470">
        <v>27274.416397278612</v>
      </c>
      <c r="J51" s="325">
        <v>30791.126128147294</v>
      </c>
      <c r="K51" s="326">
        <v>32609.190242446351</v>
      </c>
      <c r="L51" s="327"/>
      <c r="M51" s="20"/>
      <c r="N51" s="153"/>
    </row>
    <row r="52" spans="1:14">
      <c r="A52" s="12"/>
      <c r="B52" s="366" t="s">
        <v>982</v>
      </c>
      <c r="C52" s="181" t="s">
        <v>983</v>
      </c>
      <c r="D52" s="504">
        <v>2.66</v>
      </c>
      <c r="E52" s="505">
        <v>3.536</v>
      </c>
      <c r="F52" s="328">
        <v>21933.790299654436</v>
      </c>
      <c r="G52" s="329">
        <v>22832.127862013971</v>
      </c>
      <c r="H52" s="329">
        <v>23281.296643193731</v>
      </c>
      <c r="I52" s="468">
        <v>25077.971767912783</v>
      </c>
      <c r="J52" s="329">
        <v>27772.984454991376</v>
      </c>
      <c r="K52" s="329">
        <v>29431.736980937221</v>
      </c>
      <c r="L52" s="438">
        <v>32003.1357728576</v>
      </c>
      <c r="M52" s="11"/>
      <c r="N52" s="153"/>
    </row>
    <row r="53" spans="1:14">
      <c r="A53" s="19"/>
      <c r="B53" s="368" t="s">
        <v>984</v>
      </c>
      <c r="C53" s="165" t="s">
        <v>985</v>
      </c>
      <c r="D53" s="499">
        <v>2.63</v>
      </c>
      <c r="E53" s="500">
        <v>3.4961203007518797</v>
      </c>
      <c r="F53" s="308">
        <v>21728.852145443725</v>
      </c>
      <c r="G53" s="310">
        <v>22616.495213013259</v>
      </c>
      <c r="H53" s="310">
        <v>23060.316746798027</v>
      </c>
      <c r="I53" s="463">
        <v>24835.602881937106</v>
      </c>
      <c r="J53" s="310">
        <v>27498.532084645711</v>
      </c>
      <c r="K53" s="310">
        <v>29141.197101875408</v>
      </c>
      <c r="L53" s="374">
        <v>31690.035716526632</v>
      </c>
      <c r="M53" s="5"/>
      <c r="N53" s="153"/>
    </row>
    <row r="54" spans="1:14">
      <c r="A54" s="19"/>
      <c r="B54" s="368" t="s">
        <v>986</v>
      </c>
      <c r="C54" s="165" t="s">
        <v>987</v>
      </c>
      <c r="D54" s="499">
        <v>2.59</v>
      </c>
      <c r="E54" s="500">
        <v>3.4429473684210525</v>
      </c>
      <c r="F54" s="308">
        <v>21428.08822144907</v>
      </c>
      <c r="G54" s="310">
        <v>22305.03679422861</v>
      </c>
      <c r="H54" s="310">
        <v>22743.51108061838</v>
      </c>
      <c r="I54" s="463">
        <v>24497.408226177464</v>
      </c>
      <c r="J54" s="310">
        <v>27128.25394451608</v>
      </c>
      <c r="K54" s="310">
        <v>28749.438439103498</v>
      </c>
      <c r="L54" s="374">
        <v>31263.851194006431</v>
      </c>
      <c r="M54" s="18"/>
      <c r="N54" s="153"/>
    </row>
    <row r="55" spans="1:14">
      <c r="A55" s="12"/>
      <c r="B55" s="368" t="s">
        <v>988</v>
      </c>
      <c r="C55" s="165" t="s">
        <v>989</v>
      </c>
      <c r="D55" s="499">
        <v>2.56</v>
      </c>
      <c r="E55" s="500">
        <v>3.4030676691729322</v>
      </c>
      <c r="F55" s="308">
        <v>21155.144252692819</v>
      </c>
      <c r="G55" s="310">
        <v>22021.398330682372</v>
      </c>
      <c r="H55" s="310">
        <v>22454.525369677132</v>
      </c>
      <c r="I55" s="463">
        <v>24187.033525656232</v>
      </c>
      <c r="J55" s="310">
        <v>26785.795759624863</v>
      </c>
      <c r="K55" s="310">
        <v>28385.499731570009</v>
      </c>
      <c r="L55" s="374">
        <v>30865.486626724625</v>
      </c>
      <c r="M55" s="20"/>
      <c r="N55" s="153"/>
    </row>
    <row r="56" spans="1:14">
      <c r="A56" s="10"/>
      <c r="B56" s="368" t="s">
        <v>990</v>
      </c>
      <c r="C56" s="165" t="s">
        <v>991</v>
      </c>
      <c r="D56" s="499">
        <v>2.5299999999999998</v>
      </c>
      <c r="E56" s="500">
        <v>3.3631879699248115</v>
      </c>
      <c r="F56" s="308">
        <v>20950.206098482111</v>
      </c>
      <c r="G56" s="310">
        <v>21805.765681681656</v>
      </c>
      <c r="H56" s="310">
        <v>22233.545473281436</v>
      </c>
      <c r="I56" s="463">
        <v>23944.664639680541</v>
      </c>
      <c r="J56" s="310">
        <v>26511.343389279198</v>
      </c>
      <c r="K56" s="310">
        <v>28094.959852508193</v>
      </c>
      <c r="L56" s="374">
        <v>30552.386570393668</v>
      </c>
      <c r="M56" s="5"/>
      <c r="N56" s="153"/>
    </row>
    <row r="57" spans="1:14" ht="15.75" thickBot="1">
      <c r="A57" s="4"/>
      <c r="B57" s="369" t="s">
        <v>992</v>
      </c>
      <c r="C57" s="173" t="s">
        <v>993</v>
      </c>
      <c r="D57" s="502">
        <v>2.5</v>
      </c>
      <c r="E57" s="503">
        <v>3.3233082706766917</v>
      </c>
      <c r="F57" s="324">
        <v>20677.262129725852</v>
      </c>
      <c r="G57" s="325">
        <v>21522.127218135422</v>
      </c>
      <c r="H57" s="325">
        <v>21944.559762340192</v>
      </c>
      <c r="I57" s="470">
        <v>23634.289939159306</v>
      </c>
      <c r="J57" s="325">
        <v>26168.885204387982</v>
      </c>
      <c r="K57" s="325">
        <v>27731.0211449747</v>
      </c>
      <c r="L57" s="442">
        <v>30154.022003111862</v>
      </c>
      <c r="M57" s="5"/>
      <c r="N57" s="153"/>
    </row>
    <row r="58" spans="1:14">
      <c r="A58" s="12"/>
      <c r="B58" s="366" t="s">
        <v>994</v>
      </c>
      <c r="C58" s="181" t="s">
        <v>995</v>
      </c>
      <c r="D58" s="504">
        <v>2.4700000000000002</v>
      </c>
      <c r="E58" s="505">
        <v>3.2839999999999998</v>
      </c>
      <c r="F58" s="416">
        <v>19987.232864159825</v>
      </c>
      <c r="G58" s="329">
        <v>20821.403457779379</v>
      </c>
      <c r="H58" s="329">
        <v>21238.488754589162</v>
      </c>
      <c r="I58" s="468">
        <v>22072.659348208726</v>
      </c>
      <c r="J58" s="329">
        <v>23323.915238638067</v>
      </c>
      <c r="K58" s="329">
        <v>24575.171129067417</v>
      </c>
      <c r="L58" s="331">
        <v>26537.552090950976</v>
      </c>
      <c r="M58" s="11"/>
      <c r="N58" s="153"/>
    </row>
    <row r="59" spans="1:14">
      <c r="A59" s="10"/>
      <c r="B59" s="368" t="s">
        <v>996</v>
      </c>
      <c r="C59" s="165" t="s">
        <v>997</v>
      </c>
      <c r="D59" s="499">
        <v>2.44</v>
      </c>
      <c r="E59" s="500">
        <v>3.2441133603238859</v>
      </c>
      <c r="F59" s="417">
        <v>19787.641957344098</v>
      </c>
      <c r="G59" s="310">
        <v>20611.118056173669</v>
      </c>
      <c r="H59" s="310">
        <v>21022.856105588464</v>
      </c>
      <c r="I59" s="463">
        <v>21846.332204418028</v>
      </c>
      <c r="J59" s="310">
        <v>23081.546352662375</v>
      </c>
      <c r="K59" s="310">
        <v>24316.760500906734</v>
      </c>
      <c r="L59" s="321">
        <v>26261.998065280215</v>
      </c>
      <c r="M59" s="18"/>
      <c r="N59" s="153"/>
    </row>
    <row r="60" spans="1:14">
      <c r="A60" s="10"/>
      <c r="B60" s="368" t="s">
        <v>998</v>
      </c>
      <c r="C60" s="165" t="s">
        <v>999</v>
      </c>
      <c r="D60" s="499">
        <v>2.4</v>
      </c>
      <c r="E60" s="500">
        <v>3.190931174089068</v>
      </c>
      <c r="F60" s="417">
        <v>19492.225280744442</v>
      </c>
      <c r="G60" s="310">
        <v>20305.006884784016</v>
      </c>
      <c r="H60" s="310">
        <v>20711.397686803808</v>
      </c>
      <c r="I60" s="463">
        <v>21524.179290843389</v>
      </c>
      <c r="J60" s="310">
        <v>22743.351696902741</v>
      </c>
      <c r="K60" s="310">
        <v>23962.524102962103</v>
      </c>
      <c r="L60" s="321">
        <v>25878.822119710469</v>
      </c>
      <c r="M60" s="20"/>
      <c r="N60" s="153"/>
    </row>
    <row r="61" spans="1:14">
      <c r="A61" s="10"/>
      <c r="B61" s="368" t="s">
        <v>1000</v>
      </c>
      <c r="C61" s="165" t="s">
        <v>1001</v>
      </c>
      <c r="D61" s="499">
        <v>2.37</v>
      </c>
      <c r="E61" s="500">
        <v>3.151044534412955</v>
      </c>
      <c r="F61" s="417">
        <v>19224.628559383185</v>
      </c>
      <c r="G61" s="310">
        <v>20026.715668632776</v>
      </c>
      <c r="H61" s="310">
        <v>20427.759223257563</v>
      </c>
      <c r="I61" s="463">
        <v>21229.846332507139</v>
      </c>
      <c r="J61" s="310">
        <v>22432.976996381505</v>
      </c>
      <c r="K61" s="310">
        <v>23636.107660255882</v>
      </c>
      <c r="L61" s="321">
        <v>25523.466129379107</v>
      </c>
      <c r="M61" s="20"/>
      <c r="N61" s="153"/>
    </row>
    <row r="62" spans="1:14">
      <c r="A62" s="4"/>
      <c r="B62" s="368" t="s">
        <v>1002</v>
      </c>
      <c r="C62" s="165" t="s">
        <v>1003</v>
      </c>
      <c r="D62" s="499">
        <v>2.34</v>
      </c>
      <c r="E62" s="500">
        <v>3.111157894736841</v>
      </c>
      <c r="F62" s="417">
        <v>19025.037652567469</v>
      </c>
      <c r="G62" s="310">
        <v>19816.430267027066</v>
      </c>
      <c r="H62" s="310">
        <v>20212.126574256847</v>
      </c>
      <c r="I62" s="463">
        <v>21003.519188716444</v>
      </c>
      <c r="J62" s="310">
        <v>22190.608110405814</v>
      </c>
      <c r="K62" s="310">
        <v>23377.697032095199</v>
      </c>
      <c r="L62" s="321">
        <v>25247.912103708346</v>
      </c>
      <c r="M62" s="5"/>
      <c r="N62" s="153"/>
    </row>
    <row r="63" spans="1:14" ht="15.75" thickBot="1">
      <c r="A63" s="12"/>
      <c r="B63" s="369" t="s">
        <v>1004</v>
      </c>
      <c r="C63" s="173" t="s">
        <v>1005</v>
      </c>
      <c r="D63" s="502">
        <v>2.31</v>
      </c>
      <c r="E63" s="503">
        <v>3.071271255060728</v>
      </c>
      <c r="F63" s="418">
        <v>18757.44093120622</v>
      </c>
      <c r="G63" s="334">
        <v>19538.139050875801</v>
      </c>
      <c r="H63" s="334">
        <v>19928.488110710601</v>
      </c>
      <c r="I63" s="469">
        <v>20709.18623038019</v>
      </c>
      <c r="J63" s="334">
        <v>21880.233409884586</v>
      </c>
      <c r="K63" s="334">
        <v>23051.280589388967</v>
      </c>
      <c r="L63" s="336">
        <v>24892.556113376999</v>
      </c>
      <c r="M63" s="18"/>
      <c r="N63" s="153"/>
    </row>
    <row r="64" spans="1:14">
      <c r="A64" s="12"/>
      <c r="B64" s="366" t="s">
        <v>1006</v>
      </c>
      <c r="C64" s="181" t="s">
        <v>1007</v>
      </c>
      <c r="D64" s="504">
        <v>2.2799999999999998</v>
      </c>
      <c r="E64" s="505">
        <v>3.0310000000000001</v>
      </c>
      <c r="F64" s="328">
        <v>18489.84420984496</v>
      </c>
      <c r="G64" s="329">
        <v>18874.846022284757</v>
      </c>
      <c r="H64" s="329">
        <v>19259.847834724562</v>
      </c>
      <c r="I64" s="468">
        <v>19644.849647164359</v>
      </c>
      <c r="J64" s="329">
        <v>20414.853272043951</v>
      </c>
      <c r="K64" s="330">
        <v>21184.856896923553</v>
      </c>
      <c r="L64" s="331">
        <v>22607.415206866579</v>
      </c>
      <c r="M64" s="18"/>
      <c r="N64" s="153"/>
    </row>
    <row r="65" spans="1:14">
      <c r="A65" s="10"/>
      <c r="B65" s="368" t="s">
        <v>1008</v>
      </c>
      <c r="C65" s="165" t="s">
        <v>1009</v>
      </c>
      <c r="D65" s="506">
        <v>2.25</v>
      </c>
      <c r="E65" s="500">
        <v>2.991118421052632</v>
      </c>
      <c r="F65" s="308">
        <v>18290.253303029247</v>
      </c>
      <c r="G65" s="310">
        <v>18669.907868074049</v>
      </c>
      <c r="H65" s="310">
        <v>19049.562433118852</v>
      </c>
      <c r="I65" s="463">
        <v>19429.216998163651</v>
      </c>
      <c r="J65" s="310">
        <v>20188.526128253256</v>
      </c>
      <c r="K65" s="320">
        <v>20947.835258342853</v>
      </c>
      <c r="L65" s="321">
        <v>22354.306059569746</v>
      </c>
      <c r="M65" s="11"/>
      <c r="N65" s="153"/>
    </row>
    <row r="66" spans="1:14">
      <c r="A66" s="4"/>
      <c r="B66" s="368" t="s">
        <v>1010</v>
      </c>
      <c r="C66" s="165" t="s">
        <v>1011</v>
      </c>
      <c r="D66" s="506">
        <v>2.21</v>
      </c>
      <c r="E66" s="500">
        <v>2.9379429824561409</v>
      </c>
      <c r="F66" s="308">
        <v>17994.836626429591</v>
      </c>
      <c r="G66" s="310">
        <v>18369.143944079391</v>
      </c>
      <c r="H66" s="310">
        <v>18743.451261729198</v>
      </c>
      <c r="I66" s="463">
        <v>19117.758579379002</v>
      </c>
      <c r="J66" s="310">
        <v>19866.37321467861</v>
      </c>
      <c r="K66" s="320">
        <v>20614.987849978224</v>
      </c>
      <c r="L66" s="321">
        <v>21999.978128562827</v>
      </c>
      <c r="M66" s="20"/>
      <c r="N66" s="153"/>
    </row>
    <row r="67" spans="1:14">
      <c r="A67" s="4"/>
      <c r="B67" s="368" t="s">
        <v>1012</v>
      </c>
      <c r="C67" s="165" t="s">
        <v>1013</v>
      </c>
      <c r="D67" s="506">
        <v>2.1800000000000002</v>
      </c>
      <c r="E67" s="500">
        <v>2.8980614035087728</v>
      </c>
      <c r="F67" s="308">
        <v>17727.239905068334</v>
      </c>
      <c r="G67" s="310">
        <v>18096.199975323143</v>
      </c>
      <c r="H67" s="310">
        <v>18465.160045577948</v>
      </c>
      <c r="I67" s="463">
        <v>18834.120115832753</v>
      </c>
      <c r="J67" s="310">
        <v>19572.04025634237</v>
      </c>
      <c r="K67" s="320">
        <v>20309.960396851984</v>
      </c>
      <c r="L67" s="321">
        <v>21673.470152794314</v>
      </c>
      <c r="M67" s="11"/>
      <c r="N67" s="153"/>
    </row>
    <row r="68" spans="1:14">
      <c r="A68" s="19"/>
      <c r="B68" s="368" t="s">
        <v>1014</v>
      </c>
      <c r="C68" s="165" t="s">
        <v>1015</v>
      </c>
      <c r="D68" s="506">
        <v>2.15</v>
      </c>
      <c r="E68" s="500">
        <v>2.8581798245614038</v>
      </c>
      <c r="F68" s="308">
        <v>17527.648998252615</v>
      </c>
      <c r="G68" s="310">
        <v>17891.261821112428</v>
      </c>
      <c r="H68" s="310">
        <v>18254.874643972238</v>
      </c>
      <c r="I68" s="463">
        <v>18618.487466832048</v>
      </c>
      <c r="J68" s="310">
        <v>19345.713112551664</v>
      </c>
      <c r="K68" s="320">
        <v>20072.938758271288</v>
      </c>
      <c r="L68" s="321">
        <v>21420.361005497471</v>
      </c>
      <c r="M68" s="11"/>
      <c r="N68" s="153"/>
    </row>
    <row r="69" spans="1:14" ht="15.75" thickBot="1">
      <c r="A69" s="12"/>
      <c r="B69" s="369" t="s">
        <v>1016</v>
      </c>
      <c r="C69" s="173" t="s">
        <v>1017</v>
      </c>
      <c r="D69" s="508">
        <v>2.12</v>
      </c>
      <c r="E69" s="503">
        <v>2.8182982456140357</v>
      </c>
      <c r="F69" s="333">
        <v>17260.052276891365</v>
      </c>
      <c r="G69" s="334">
        <v>17618.317852356173</v>
      </c>
      <c r="H69" s="334">
        <v>17976.583427820988</v>
      </c>
      <c r="I69" s="469">
        <v>18334.849003285799</v>
      </c>
      <c r="J69" s="334">
        <v>19051.380154215421</v>
      </c>
      <c r="K69" s="335">
        <v>19767.911305145048</v>
      </c>
      <c r="L69" s="336">
        <v>21093.853029728951</v>
      </c>
      <c r="M69" s="20"/>
      <c r="N69" s="153"/>
    </row>
    <row r="70" spans="1:14">
      <c r="A70" s="19"/>
      <c r="B70" s="366" t="s">
        <v>1018</v>
      </c>
      <c r="C70" s="181" t="s">
        <v>1019</v>
      </c>
      <c r="D70" s="504">
        <v>2.09</v>
      </c>
      <c r="E70" s="505">
        <v>2.7789999999999999</v>
      </c>
      <c r="F70" s="304">
        <v>16639.537227460292</v>
      </c>
      <c r="G70" s="306">
        <v>16992.455555530105</v>
      </c>
      <c r="H70" s="306">
        <v>17345.373883599921</v>
      </c>
      <c r="I70" s="464">
        <v>17698.292211669737</v>
      </c>
      <c r="J70" s="306">
        <v>18404.12886780937</v>
      </c>
      <c r="K70" s="318">
        <v>18757.047195879179</v>
      </c>
      <c r="L70" s="307">
        <v>19462.883852018822</v>
      </c>
      <c r="M70" s="11"/>
      <c r="N70" s="153"/>
    </row>
    <row r="71" spans="1:14">
      <c r="A71" s="19"/>
      <c r="B71" s="368" t="s">
        <v>1020</v>
      </c>
      <c r="C71" s="165" t="s">
        <v>1021</v>
      </c>
      <c r="D71" s="499">
        <v>2.06</v>
      </c>
      <c r="E71" s="500">
        <v>2.7391100478468902</v>
      </c>
      <c r="F71" s="308">
        <v>16445.293568039575</v>
      </c>
      <c r="G71" s="310">
        <v>16792.864648714396</v>
      </c>
      <c r="H71" s="310">
        <v>17140.43572938921</v>
      </c>
      <c r="I71" s="463">
        <v>17488.006810064027</v>
      </c>
      <c r="J71" s="310">
        <v>18183.14897141367</v>
      </c>
      <c r="K71" s="320">
        <v>18530.72005208848</v>
      </c>
      <c r="L71" s="321">
        <v>19225.862213438122</v>
      </c>
      <c r="M71" s="5"/>
      <c r="N71" s="153"/>
    </row>
    <row r="72" spans="1:14">
      <c r="A72" s="12"/>
      <c r="B72" s="368" t="s">
        <v>1022</v>
      </c>
      <c r="C72" s="165" t="s">
        <v>1023</v>
      </c>
      <c r="D72" s="499">
        <v>2.02</v>
      </c>
      <c r="E72" s="500">
        <v>2.6859234449760767</v>
      </c>
      <c r="F72" s="308">
        <v>16155.224138834914</v>
      </c>
      <c r="G72" s="310">
        <v>16497.447972114736</v>
      </c>
      <c r="H72" s="310">
        <v>16839.671805394555</v>
      </c>
      <c r="I72" s="463">
        <v>17181.895638674378</v>
      </c>
      <c r="J72" s="310">
        <v>17866.343305234015</v>
      </c>
      <c r="K72" s="320">
        <v>18208.567138513841</v>
      </c>
      <c r="L72" s="321">
        <v>18893.014805073472</v>
      </c>
      <c r="M72" s="18"/>
      <c r="N72" s="153"/>
    </row>
    <row r="73" spans="1:14">
      <c r="A73" s="19"/>
      <c r="B73" s="368" t="s">
        <v>1024</v>
      </c>
      <c r="C73" s="165" t="s">
        <v>1025</v>
      </c>
      <c r="D73" s="499">
        <v>1.99</v>
      </c>
      <c r="E73" s="500">
        <v>2.6460334928229665</v>
      </c>
      <c r="F73" s="308">
        <v>15892.974664868654</v>
      </c>
      <c r="G73" s="310">
        <v>16229.851250753482</v>
      </c>
      <c r="H73" s="310">
        <v>16566.727836638303</v>
      </c>
      <c r="I73" s="463">
        <v>16903.604422523127</v>
      </c>
      <c r="J73" s="310">
        <v>17577.357594292775</v>
      </c>
      <c r="K73" s="320">
        <v>17914.234180177595</v>
      </c>
      <c r="L73" s="321">
        <v>18587.987351947249</v>
      </c>
      <c r="M73" s="5"/>
      <c r="N73" s="153"/>
    </row>
    <row r="74" spans="1:14">
      <c r="A74" s="10"/>
      <c r="B74" s="368" t="s">
        <v>1026</v>
      </c>
      <c r="C74" s="165" t="s">
        <v>1027</v>
      </c>
      <c r="D74" s="499">
        <v>1.96</v>
      </c>
      <c r="E74" s="500">
        <v>2.6061435406698563</v>
      </c>
      <c r="F74" s="308">
        <v>15630.7251909024</v>
      </c>
      <c r="G74" s="310">
        <v>15962.254529392225</v>
      </c>
      <c r="H74" s="310">
        <v>16293.783867882048</v>
      </c>
      <c r="I74" s="463">
        <v>16625.31320637188</v>
      </c>
      <c r="J74" s="310">
        <v>17288.371883351534</v>
      </c>
      <c r="K74" s="320">
        <v>17619.901221841355</v>
      </c>
      <c r="L74" s="321">
        <v>18282.959898821009</v>
      </c>
      <c r="M74" s="5"/>
      <c r="N74" s="153"/>
    </row>
    <row r="75" spans="1:14" ht="15.75" thickBot="1">
      <c r="A75" s="4"/>
      <c r="B75" s="369" t="s">
        <v>1028</v>
      </c>
      <c r="C75" s="173" t="s">
        <v>1029</v>
      </c>
      <c r="D75" s="502">
        <v>1.93</v>
      </c>
      <c r="E75" s="503">
        <v>2.5662535885167461</v>
      </c>
      <c r="F75" s="333">
        <v>15436.481531481682</v>
      </c>
      <c r="G75" s="334">
        <v>15762.663622576511</v>
      </c>
      <c r="H75" s="334">
        <v>16088.845713671342</v>
      </c>
      <c r="I75" s="469">
        <v>16415.027804766167</v>
      </c>
      <c r="J75" s="334">
        <v>17067.39198695583</v>
      </c>
      <c r="K75" s="335">
        <v>17393.574078050657</v>
      </c>
      <c r="L75" s="336">
        <v>18045.938260240317</v>
      </c>
      <c r="M75" s="5"/>
      <c r="N75" s="153"/>
    </row>
    <row r="76" spans="1:14">
      <c r="A76" s="10"/>
      <c r="B76" s="366" t="s">
        <v>1030</v>
      </c>
      <c r="C76" s="181" t="s">
        <v>1031</v>
      </c>
      <c r="D76" s="504">
        <v>1.9</v>
      </c>
      <c r="E76" s="505">
        <v>2.5259999999999998</v>
      </c>
      <c r="F76" s="328">
        <v>14853.397213815593</v>
      </c>
      <c r="G76" s="329">
        <v>15174.232057515423</v>
      </c>
      <c r="H76" s="329">
        <v>15495.06690121525</v>
      </c>
      <c r="I76" s="468">
        <v>15815.901744915085</v>
      </c>
      <c r="J76" s="329">
        <v>16136.73658861492</v>
      </c>
      <c r="K76" s="330">
        <v>16457.571432314751</v>
      </c>
      <c r="L76" s="331">
        <v>17099.24111971441</v>
      </c>
      <c r="M76" s="18"/>
      <c r="N76" s="153"/>
    </row>
    <row r="77" spans="1:14">
      <c r="A77" s="10"/>
      <c r="B77" s="368" t="s">
        <v>1032</v>
      </c>
      <c r="C77" s="165" t="s">
        <v>1033</v>
      </c>
      <c r="D77" s="499">
        <v>1.87</v>
      </c>
      <c r="E77" s="500">
        <v>2.4861157894736845</v>
      </c>
      <c r="F77" s="308">
        <v>14664.500801789867</v>
      </c>
      <c r="G77" s="310">
        <v>14979.988398094702</v>
      </c>
      <c r="H77" s="310">
        <v>15295.475994399534</v>
      </c>
      <c r="I77" s="463">
        <v>15610.963590704368</v>
      </c>
      <c r="J77" s="310">
        <v>15926.451187009205</v>
      </c>
      <c r="K77" s="320">
        <v>16241.938783314043</v>
      </c>
      <c r="L77" s="321">
        <v>16872.913975923711</v>
      </c>
      <c r="M77" s="20"/>
      <c r="N77" s="153"/>
    </row>
    <row r="78" spans="1:14">
      <c r="A78" s="10"/>
      <c r="B78" s="368" t="s">
        <v>1034</v>
      </c>
      <c r="C78" s="165" t="s">
        <v>1035</v>
      </c>
      <c r="D78" s="499">
        <v>1.83</v>
      </c>
      <c r="E78" s="500">
        <v>2.4329368421052635</v>
      </c>
      <c r="F78" s="308">
        <v>14379.778619980205</v>
      </c>
      <c r="G78" s="310">
        <v>14689.918968890044</v>
      </c>
      <c r="H78" s="310">
        <v>15000.059317799884</v>
      </c>
      <c r="I78" s="463">
        <v>15310.199666709721</v>
      </c>
      <c r="J78" s="310">
        <v>15620.34001561956</v>
      </c>
      <c r="K78" s="320">
        <v>15930.480364529398</v>
      </c>
      <c r="L78" s="321">
        <v>16550.761062349073</v>
      </c>
      <c r="M78" s="20"/>
      <c r="N78" s="153"/>
    </row>
    <row r="79" spans="1:14">
      <c r="A79" s="4"/>
      <c r="B79" s="368" t="s">
        <v>1036</v>
      </c>
      <c r="C79" s="165" t="s">
        <v>1037</v>
      </c>
      <c r="D79" s="499">
        <v>1.8</v>
      </c>
      <c r="E79" s="500">
        <v>2.3930526315789473</v>
      </c>
      <c r="F79" s="308">
        <v>14122.876393408942</v>
      </c>
      <c r="G79" s="310">
        <v>14427.669494923783</v>
      </c>
      <c r="H79" s="310">
        <v>14732.462596438629</v>
      </c>
      <c r="I79" s="463">
        <v>15037.255697953467</v>
      </c>
      <c r="J79" s="310">
        <v>15342.048799468306</v>
      </c>
      <c r="K79" s="320">
        <v>15646.841900983147</v>
      </c>
      <c r="L79" s="321">
        <v>16256.428104012826</v>
      </c>
      <c r="M79" s="5"/>
      <c r="N79" s="153"/>
    </row>
    <row r="80" spans="1:14">
      <c r="A80" s="12"/>
      <c r="B80" s="368" t="s">
        <v>1038</v>
      </c>
      <c r="C80" s="165" t="s">
        <v>1039</v>
      </c>
      <c r="D80" s="499">
        <v>1.77</v>
      </c>
      <c r="E80" s="500">
        <v>2.3531684210526311</v>
      </c>
      <c r="F80" s="308">
        <v>13865.974166837681</v>
      </c>
      <c r="G80" s="310">
        <v>14165.420020957523</v>
      </c>
      <c r="H80" s="310">
        <v>14464.865875077368</v>
      </c>
      <c r="I80" s="463">
        <v>14764.311729197214</v>
      </c>
      <c r="J80" s="310">
        <v>15063.757583317054</v>
      </c>
      <c r="K80" s="320">
        <v>15363.203437436898</v>
      </c>
      <c r="L80" s="321">
        <v>15962.095145676583</v>
      </c>
      <c r="M80" s="18"/>
      <c r="N80" s="153"/>
    </row>
    <row r="81" spans="1:14" ht="15.75" thickBot="1">
      <c r="A81" s="12"/>
      <c r="B81" s="369" t="s">
        <v>1040</v>
      </c>
      <c r="C81" s="173" t="s">
        <v>1041</v>
      </c>
      <c r="D81" s="502">
        <v>1.74</v>
      </c>
      <c r="E81" s="503">
        <v>2.3132842105263154</v>
      </c>
      <c r="F81" s="333">
        <v>13677.07775481196</v>
      </c>
      <c r="G81" s="334">
        <v>13971.176361536804</v>
      </c>
      <c r="H81" s="334">
        <v>14265.274968261652</v>
      </c>
      <c r="I81" s="469">
        <v>14559.373574986497</v>
      </c>
      <c r="J81" s="334">
        <v>14853.472181711344</v>
      </c>
      <c r="K81" s="335">
        <v>15147.570788436193</v>
      </c>
      <c r="L81" s="336">
        <v>15735.768001885883</v>
      </c>
      <c r="M81" s="18"/>
      <c r="N81" s="153"/>
    </row>
    <row r="82" spans="1:14">
      <c r="A82" s="10"/>
      <c r="B82" s="366" t="s">
        <v>1042</v>
      </c>
      <c r="C82" s="181" t="s">
        <v>1043</v>
      </c>
      <c r="D82" s="504">
        <v>1.71</v>
      </c>
      <c r="E82" s="505">
        <v>2.2730000000000001</v>
      </c>
      <c r="F82" s="408">
        <v>13131.424168910851</v>
      </c>
      <c r="G82" s="329">
        <v>13420.175528240698</v>
      </c>
      <c r="H82" s="329">
        <v>13708.926887570546</v>
      </c>
      <c r="I82" s="468">
        <v>13708.926887570546</v>
      </c>
      <c r="J82" s="329">
        <v>13997.678246900392</v>
      </c>
      <c r="K82" s="330">
        <v>14286.429606230247</v>
      </c>
      <c r="L82" s="331">
        <v>14863.932324889947</v>
      </c>
      <c r="M82" s="11"/>
      <c r="N82" s="153"/>
    </row>
    <row r="83" spans="1:14">
      <c r="A83" s="4"/>
      <c r="B83" s="368" t="s">
        <v>1044</v>
      </c>
      <c r="C83" s="165" t="s">
        <v>1045</v>
      </c>
      <c r="D83" s="499">
        <v>1.68</v>
      </c>
      <c r="E83" s="500">
        <v>2.2331228070175437</v>
      </c>
      <c r="F83" s="357">
        <v>12947.875004280122</v>
      </c>
      <c r="G83" s="310">
        <v>13231.279116214979</v>
      </c>
      <c r="H83" s="310">
        <v>13514.683228149828</v>
      </c>
      <c r="I83" s="463">
        <v>13514.683228149828</v>
      </c>
      <c r="J83" s="310">
        <v>13798.087340084679</v>
      </c>
      <c r="K83" s="320">
        <v>14081.491452019534</v>
      </c>
      <c r="L83" s="321">
        <v>14648.299675889237</v>
      </c>
      <c r="M83" s="11"/>
      <c r="N83" s="153"/>
    </row>
    <row r="84" spans="1:14">
      <c r="A84" s="4"/>
      <c r="B84" s="368" t="s">
        <v>1046</v>
      </c>
      <c r="C84" s="165" t="s">
        <v>1047</v>
      </c>
      <c r="D84" s="499">
        <v>1.64</v>
      </c>
      <c r="E84" s="500">
        <v>2.179953216374269</v>
      </c>
      <c r="F84" s="357">
        <v>12668.50006986546</v>
      </c>
      <c r="G84" s="310">
        <v>12946.556934405315</v>
      </c>
      <c r="H84" s="310">
        <v>13224.613798945169</v>
      </c>
      <c r="I84" s="463">
        <v>13224.613798945169</v>
      </c>
      <c r="J84" s="310">
        <v>13502.670663485025</v>
      </c>
      <c r="K84" s="320">
        <v>13780.72752802488</v>
      </c>
      <c r="L84" s="321">
        <v>14336.841257104586</v>
      </c>
      <c r="M84" s="20"/>
      <c r="N84" s="153"/>
    </row>
    <row r="85" spans="1:14">
      <c r="A85" s="19"/>
      <c r="B85" s="368" t="s">
        <v>1048</v>
      </c>
      <c r="C85" s="165" t="s">
        <v>1049</v>
      </c>
      <c r="D85" s="499">
        <v>1.61</v>
      </c>
      <c r="E85" s="500">
        <v>2.140076023391813</v>
      </c>
      <c r="F85" s="357">
        <v>12416.9450906892</v>
      </c>
      <c r="G85" s="310">
        <v>12689.654707834057</v>
      </c>
      <c r="H85" s="310">
        <v>12962.364324978913</v>
      </c>
      <c r="I85" s="463">
        <v>12962.364324978913</v>
      </c>
      <c r="J85" s="310">
        <v>13235.073942123767</v>
      </c>
      <c r="K85" s="320">
        <v>13507.783559268632</v>
      </c>
      <c r="L85" s="321">
        <v>14053.202793558341</v>
      </c>
      <c r="M85" s="18"/>
      <c r="N85" s="153"/>
    </row>
    <row r="86" spans="1:14">
      <c r="A86" s="12"/>
      <c r="B86" s="368" t="s">
        <v>1050</v>
      </c>
      <c r="C86" s="165" t="s">
        <v>1051</v>
      </c>
      <c r="D86" s="499">
        <v>1.58</v>
      </c>
      <c r="E86" s="500">
        <v>2.1001988304093571</v>
      </c>
      <c r="F86" s="357">
        <v>12165.390111512934</v>
      </c>
      <c r="G86" s="310">
        <v>12432.752481262796</v>
      </c>
      <c r="H86" s="310">
        <v>12700.114851012659</v>
      </c>
      <c r="I86" s="463">
        <v>12700.114851012659</v>
      </c>
      <c r="J86" s="310">
        <v>12967.477220762512</v>
      </c>
      <c r="K86" s="320">
        <v>13234.839590512374</v>
      </c>
      <c r="L86" s="321">
        <v>13769.564330012097</v>
      </c>
      <c r="M86" s="11"/>
      <c r="N86" s="153"/>
    </row>
    <row r="87" spans="1:14" ht="15.75" thickBot="1">
      <c r="A87" s="19"/>
      <c r="B87" s="369" t="s">
        <v>1052</v>
      </c>
      <c r="C87" s="173" t="s">
        <v>1053</v>
      </c>
      <c r="D87" s="502">
        <v>1.55</v>
      </c>
      <c r="E87" s="503">
        <v>2.0603216374269011</v>
      </c>
      <c r="F87" s="365">
        <v>11981.84094688221</v>
      </c>
      <c r="G87" s="313">
        <v>12243.856069237072</v>
      </c>
      <c r="H87" s="313">
        <v>12505.871191591941</v>
      </c>
      <c r="I87" s="465">
        <v>12505.871191591941</v>
      </c>
      <c r="J87" s="313">
        <v>12767.886313946799</v>
      </c>
      <c r="K87" s="342">
        <v>13029.901436301661</v>
      </c>
      <c r="L87" s="344">
        <v>13553.931681011389</v>
      </c>
      <c r="M87" s="20"/>
      <c r="N87" s="153"/>
    </row>
    <row r="88" spans="1:14">
      <c r="A88" s="12"/>
      <c r="B88" s="366" t="s">
        <v>1054</v>
      </c>
      <c r="C88" s="181" t="s">
        <v>1055</v>
      </c>
      <c r="D88" s="504">
        <v>1.52</v>
      </c>
      <c r="E88" s="505">
        <v>2.0209999999999999</v>
      </c>
      <c r="F88" s="355">
        <v>11730.285967705944</v>
      </c>
      <c r="G88" s="317">
        <v>11730.285967705944</v>
      </c>
      <c r="H88" s="317">
        <v>11986.953842665811</v>
      </c>
      <c r="I88" s="462">
        <v>11986.953842665811</v>
      </c>
      <c r="J88" s="317">
        <v>12243.621717625676</v>
      </c>
      <c r="K88" s="338">
        <v>12500.289592585546</v>
      </c>
      <c r="L88" s="340">
        <v>12756.95746754541</v>
      </c>
      <c r="M88" s="11"/>
      <c r="N88" s="153"/>
    </row>
    <row r="89" spans="1:14">
      <c r="A89" s="19"/>
      <c r="B89" s="368" t="s">
        <v>1056</v>
      </c>
      <c r="C89" s="165" t="s">
        <v>1057</v>
      </c>
      <c r="D89" s="499">
        <v>1.48</v>
      </c>
      <c r="E89" s="500">
        <v>1.9678157894736841</v>
      </c>
      <c r="F89" s="357">
        <v>11518.916847836821</v>
      </c>
      <c r="G89" s="310">
        <v>11518.916847836821</v>
      </c>
      <c r="H89" s="310">
        <v>11770.237475401687</v>
      </c>
      <c r="I89" s="463">
        <v>11770.237475401687</v>
      </c>
      <c r="J89" s="310">
        <v>12021.558102966561</v>
      </c>
      <c r="K89" s="320">
        <v>12272.878730531425</v>
      </c>
      <c r="L89" s="321">
        <v>12524.199358096297</v>
      </c>
      <c r="M89" s="20"/>
      <c r="N89" s="153"/>
    </row>
    <row r="90" spans="1:14">
      <c r="A90" s="19"/>
      <c r="B90" s="368" t="s">
        <v>1058</v>
      </c>
      <c r="C90" s="165" t="s">
        <v>1059</v>
      </c>
      <c r="D90" s="499">
        <v>1.45</v>
      </c>
      <c r="E90" s="500">
        <v>1.9279276315789473</v>
      </c>
      <c r="F90" s="357">
        <v>11267.361868660555</v>
      </c>
      <c r="G90" s="310">
        <v>11267.361868660555</v>
      </c>
      <c r="H90" s="310">
        <v>11513.335248830428</v>
      </c>
      <c r="I90" s="463">
        <v>11513.335248830428</v>
      </c>
      <c r="J90" s="310">
        <v>11759.308629000301</v>
      </c>
      <c r="K90" s="320">
        <v>12005.282009170171</v>
      </c>
      <c r="L90" s="321">
        <v>12251.25538934004</v>
      </c>
      <c r="M90" s="5"/>
      <c r="N90" s="153"/>
    </row>
    <row r="91" spans="1:14">
      <c r="A91" s="12"/>
      <c r="B91" s="368" t="s">
        <v>1060</v>
      </c>
      <c r="C91" s="165" t="s">
        <v>1061</v>
      </c>
      <c r="D91" s="499">
        <v>1.42</v>
      </c>
      <c r="E91" s="500">
        <v>1.8880394736842105</v>
      </c>
      <c r="F91" s="357">
        <v>11015.806889484293</v>
      </c>
      <c r="G91" s="310">
        <v>11015.806889484293</v>
      </c>
      <c r="H91" s="310">
        <v>11256.433022259167</v>
      </c>
      <c r="I91" s="463">
        <v>11256.433022259167</v>
      </c>
      <c r="J91" s="310">
        <v>11497.059155034043</v>
      </c>
      <c r="K91" s="320">
        <v>11737.685287808918</v>
      </c>
      <c r="L91" s="321">
        <v>11978.31142058379</v>
      </c>
      <c r="M91" s="18"/>
      <c r="N91" s="153"/>
    </row>
    <row r="92" spans="1:14">
      <c r="A92" s="10"/>
      <c r="B92" s="368" t="s">
        <v>1062</v>
      </c>
      <c r="C92" s="165" t="s">
        <v>1063</v>
      </c>
      <c r="D92" s="499">
        <v>1.39</v>
      </c>
      <c r="E92" s="500">
        <v>1.8481513157894736</v>
      </c>
      <c r="F92" s="357">
        <v>10764.251910308029</v>
      </c>
      <c r="G92" s="310">
        <v>10764.251910308029</v>
      </c>
      <c r="H92" s="310">
        <v>10999.530795687906</v>
      </c>
      <c r="I92" s="463">
        <v>10999.530795687906</v>
      </c>
      <c r="J92" s="310">
        <v>11234.809681067782</v>
      </c>
      <c r="K92" s="320">
        <v>11470.088566447659</v>
      </c>
      <c r="L92" s="321">
        <v>11705.367451827535</v>
      </c>
      <c r="M92" s="20"/>
      <c r="N92" s="153"/>
    </row>
    <row r="93" spans="1:14" ht="15.75" thickBot="1">
      <c r="A93" s="4"/>
      <c r="B93" s="369" t="s">
        <v>1064</v>
      </c>
      <c r="C93" s="173" t="s">
        <v>1065</v>
      </c>
      <c r="D93" s="502">
        <v>1.36</v>
      </c>
      <c r="E93" s="503">
        <v>1.808263157894737</v>
      </c>
      <c r="F93" s="406">
        <v>10580.702745677301</v>
      </c>
      <c r="G93" s="334">
        <v>10580.702745677301</v>
      </c>
      <c r="H93" s="334">
        <v>10810.634383662184</v>
      </c>
      <c r="I93" s="469">
        <v>10810.634383662184</v>
      </c>
      <c r="J93" s="334">
        <v>11040.566021647062</v>
      </c>
      <c r="K93" s="335">
        <v>11270.497659631945</v>
      </c>
      <c r="L93" s="336">
        <v>11500.429297616824</v>
      </c>
      <c r="M93" s="5"/>
      <c r="N93" s="153"/>
    </row>
    <row r="94" spans="1:14">
      <c r="A94" s="12"/>
      <c r="B94" s="366" t="s">
        <v>1066</v>
      </c>
      <c r="C94" s="181" t="s">
        <v>1067</v>
      </c>
      <c r="D94" s="504">
        <v>1.33</v>
      </c>
      <c r="E94" s="505">
        <v>1.768</v>
      </c>
      <c r="F94" s="408">
        <v>10329.147766501041</v>
      </c>
      <c r="G94" s="329">
        <v>10329.147766501041</v>
      </c>
      <c r="H94" s="329">
        <v>10329.147766501041</v>
      </c>
      <c r="I94" s="468">
        <v>10329.147766501041</v>
      </c>
      <c r="J94" s="329">
        <v>10329.147766501041</v>
      </c>
      <c r="K94" s="330">
        <v>10553.732157090926</v>
      </c>
      <c r="L94" s="331">
        <v>10778.316547680804</v>
      </c>
      <c r="M94" s="11"/>
      <c r="N94" s="153"/>
    </row>
    <row r="95" spans="1:14">
      <c r="A95" s="10"/>
      <c r="B95" s="368" t="s">
        <v>1068</v>
      </c>
      <c r="C95" s="165" t="s">
        <v>1069</v>
      </c>
      <c r="D95" s="499">
        <v>1.29</v>
      </c>
      <c r="E95" s="500">
        <v>1.7148270676691728</v>
      </c>
      <c r="F95" s="357">
        <v>10049.772832086372</v>
      </c>
      <c r="G95" s="310">
        <v>10049.772832086372</v>
      </c>
      <c r="H95" s="310">
        <v>10049.772832086372</v>
      </c>
      <c r="I95" s="463">
        <v>10049.772832086372</v>
      </c>
      <c r="J95" s="310">
        <v>10049.772832086372</v>
      </c>
      <c r="K95" s="320">
        <v>10269.009975281258</v>
      </c>
      <c r="L95" s="321">
        <v>10488.247118476147</v>
      </c>
      <c r="M95" s="5"/>
      <c r="N95" s="153"/>
    </row>
    <row r="96" spans="1:14">
      <c r="A96" s="10"/>
      <c r="B96" s="368" t="s">
        <v>1070</v>
      </c>
      <c r="C96" s="165" t="s">
        <v>1071</v>
      </c>
      <c r="D96" s="499">
        <v>1.26</v>
      </c>
      <c r="E96" s="500">
        <v>1.6749473684210525</v>
      </c>
      <c r="F96" s="357">
        <v>9866.2236674556552</v>
      </c>
      <c r="G96" s="310">
        <v>9866.2236674556552</v>
      </c>
      <c r="H96" s="310">
        <v>9866.2236674556552</v>
      </c>
      <c r="I96" s="463">
        <v>9866.2236674556552</v>
      </c>
      <c r="J96" s="310">
        <v>9866.2236674556552</v>
      </c>
      <c r="K96" s="320">
        <v>10080.113563255542</v>
      </c>
      <c r="L96" s="321">
        <v>10294.003459055426</v>
      </c>
      <c r="M96" s="18"/>
      <c r="N96" s="153"/>
    </row>
    <row r="97" spans="1:14">
      <c r="A97" s="10"/>
      <c r="B97" s="368" t="s">
        <v>1072</v>
      </c>
      <c r="C97" s="165" t="s">
        <v>1073</v>
      </c>
      <c r="D97" s="499">
        <v>1.23</v>
      </c>
      <c r="E97" s="500">
        <v>1.6350676691729322</v>
      </c>
      <c r="F97" s="357">
        <v>9614.6686882793856</v>
      </c>
      <c r="G97" s="310">
        <v>9614.6686882793856</v>
      </c>
      <c r="H97" s="310">
        <v>9614.6686882793856</v>
      </c>
      <c r="I97" s="463">
        <v>9614.6686882793856</v>
      </c>
      <c r="J97" s="310">
        <v>9614.6686882793856</v>
      </c>
      <c r="K97" s="320">
        <v>9823.2113366842805</v>
      </c>
      <c r="L97" s="321">
        <v>10031.753985089168</v>
      </c>
      <c r="M97" s="20"/>
      <c r="N97" s="153"/>
    </row>
    <row r="98" spans="1:14">
      <c r="A98" s="4"/>
      <c r="B98" s="368" t="s">
        <v>1074</v>
      </c>
      <c r="C98" s="165" t="s">
        <v>1075</v>
      </c>
      <c r="D98" s="499">
        <v>1.2</v>
      </c>
      <c r="E98" s="500">
        <v>1.5951879699248119</v>
      </c>
      <c r="F98" s="357">
        <v>9363.1137091031233</v>
      </c>
      <c r="G98" s="310">
        <v>9363.1137091031233</v>
      </c>
      <c r="H98" s="310">
        <v>9363.1137091031233</v>
      </c>
      <c r="I98" s="463">
        <v>9363.1137091031233</v>
      </c>
      <c r="J98" s="310">
        <v>9363.1137091031233</v>
      </c>
      <c r="K98" s="320">
        <v>9566.3091101130158</v>
      </c>
      <c r="L98" s="321">
        <v>9769.5045111229101</v>
      </c>
      <c r="M98" s="20"/>
      <c r="N98" s="153"/>
    </row>
    <row r="99" spans="1:14" ht="15.75" thickBot="1">
      <c r="A99" s="12"/>
      <c r="B99" s="369" t="s">
        <v>1076</v>
      </c>
      <c r="C99" s="173" t="s">
        <v>1077</v>
      </c>
      <c r="D99" s="508">
        <v>1.17</v>
      </c>
      <c r="E99" s="503">
        <v>1.556</v>
      </c>
      <c r="F99" s="406">
        <v>9179.5645444723996</v>
      </c>
      <c r="G99" s="334">
        <v>9179.5645444723996</v>
      </c>
      <c r="H99" s="334">
        <v>9179.5645444723996</v>
      </c>
      <c r="I99" s="469">
        <v>9179.5645444723996</v>
      </c>
      <c r="J99" s="334">
        <v>9179.5645444723996</v>
      </c>
      <c r="K99" s="335">
        <v>9377.412698087297</v>
      </c>
      <c r="L99" s="336">
        <v>9575.2608517021908</v>
      </c>
      <c r="M99" s="5"/>
      <c r="N99" s="153"/>
    </row>
    <row r="100" spans="1:14">
      <c r="A100" s="12"/>
      <c r="B100" s="366" t="s">
        <v>1078</v>
      </c>
      <c r="C100" s="181" t="s">
        <v>1079</v>
      </c>
      <c r="D100" s="504">
        <v>1.1399999999999999</v>
      </c>
      <c r="E100" s="505">
        <v>1.516</v>
      </c>
      <c r="F100" s="408">
        <v>8928.0095652961336</v>
      </c>
      <c r="G100" s="329">
        <v>8928.0095652961336</v>
      </c>
      <c r="H100" s="329">
        <v>8928.0095652961336</v>
      </c>
      <c r="I100" s="468">
        <v>8928.0095652961336</v>
      </c>
      <c r="J100" s="329">
        <v>8928.0095652961336</v>
      </c>
      <c r="K100" s="329">
        <v>8928.0095652961336</v>
      </c>
      <c r="L100" s="438">
        <v>9120.5104715160323</v>
      </c>
      <c r="M100" s="18"/>
      <c r="N100" s="153"/>
    </row>
    <row r="101" spans="1:14">
      <c r="A101" s="10"/>
      <c r="B101" s="368" t="s">
        <v>1080</v>
      </c>
      <c r="C101" s="165" t="s">
        <v>1081</v>
      </c>
      <c r="D101" s="506">
        <v>1.1000000000000001</v>
      </c>
      <c r="E101" s="500">
        <v>1.4628070175438599</v>
      </c>
      <c r="F101" s="357">
        <v>8648.6346308814664</v>
      </c>
      <c r="G101" s="310">
        <v>8648.6346308814664</v>
      </c>
      <c r="H101" s="310">
        <v>8648.6346308814664</v>
      </c>
      <c r="I101" s="463">
        <v>8648.6346308814664</v>
      </c>
      <c r="J101" s="310">
        <v>8648.6346308814664</v>
      </c>
      <c r="K101" s="310">
        <v>8648.6346308814664</v>
      </c>
      <c r="L101" s="374">
        <v>8835.7882897063719</v>
      </c>
      <c r="M101" s="18"/>
      <c r="N101" s="153"/>
    </row>
    <row r="102" spans="1:14">
      <c r="A102" s="4"/>
      <c r="B102" s="368" t="s">
        <v>1082</v>
      </c>
      <c r="C102" s="165" t="s">
        <v>1083</v>
      </c>
      <c r="D102" s="506">
        <v>1.07</v>
      </c>
      <c r="E102" s="500">
        <v>1.4229122807017547</v>
      </c>
      <c r="F102" s="357">
        <v>8465.0854662507445</v>
      </c>
      <c r="G102" s="310">
        <v>8465.0854662507445</v>
      </c>
      <c r="H102" s="310">
        <v>8465.0854662507445</v>
      </c>
      <c r="I102" s="463">
        <v>8465.0854662507445</v>
      </c>
      <c r="J102" s="310">
        <v>8465.0854662507445</v>
      </c>
      <c r="K102" s="310">
        <v>8465.0854662507445</v>
      </c>
      <c r="L102" s="374">
        <v>8646.8918776806477</v>
      </c>
      <c r="M102" s="11"/>
      <c r="N102" s="153"/>
    </row>
    <row r="103" spans="1:14">
      <c r="A103" s="4"/>
      <c r="B103" s="368" t="s">
        <v>1084</v>
      </c>
      <c r="C103" s="165" t="s">
        <v>1085</v>
      </c>
      <c r="D103" s="506">
        <v>1.04</v>
      </c>
      <c r="E103" s="500">
        <v>1.3830175438596493</v>
      </c>
      <c r="F103" s="357">
        <v>8213.5304870744822</v>
      </c>
      <c r="G103" s="310">
        <v>8213.5304870744822</v>
      </c>
      <c r="H103" s="310">
        <v>8213.5304870744822</v>
      </c>
      <c r="I103" s="463">
        <v>8213.5304870744822</v>
      </c>
      <c r="J103" s="310">
        <v>8213.5304870744822</v>
      </c>
      <c r="K103" s="310">
        <v>8213.5304870744822</v>
      </c>
      <c r="L103" s="374">
        <v>8389.9896511093884</v>
      </c>
      <c r="M103" s="20"/>
      <c r="N103" s="153"/>
    </row>
    <row r="104" spans="1:14">
      <c r="A104" s="19"/>
      <c r="B104" s="368" t="s">
        <v>1086</v>
      </c>
      <c r="C104" s="165" t="s">
        <v>1087</v>
      </c>
      <c r="D104" s="506">
        <v>1</v>
      </c>
      <c r="E104" s="500">
        <v>1.3298245614035089</v>
      </c>
      <c r="F104" s="357">
        <v>7934.1555526598167</v>
      </c>
      <c r="G104" s="310">
        <v>7934.1555526598167</v>
      </c>
      <c r="H104" s="310">
        <v>7934.1555526598167</v>
      </c>
      <c r="I104" s="463">
        <v>7934.1555526598167</v>
      </c>
      <c r="J104" s="310">
        <v>7934.1555526598167</v>
      </c>
      <c r="K104" s="310">
        <v>7934.1555526598167</v>
      </c>
      <c r="L104" s="374">
        <v>8105.2674692997261</v>
      </c>
      <c r="M104" s="11"/>
      <c r="N104" s="153"/>
    </row>
    <row r="105" spans="1:14" ht="15.75" thickBot="1">
      <c r="A105" s="12"/>
      <c r="B105" s="369" t="s">
        <v>1088</v>
      </c>
      <c r="C105" s="173" t="s">
        <v>1089</v>
      </c>
      <c r="D105" s="508">
        <v>0.98</v>
      </c>
      <c r="E105" s="503">
        <v>1.3032280701754386</v>
      </c>
      <c r="F105" s="406">
        <v>7778.4263432674916</v>
      </c>
      <c r="G105" s="334">
        <v>7778.4263432674916</v>
      </c>
      <c r="H105" s="334">
        <v>7778.4263432674916</v>
      </c>
      <c r="I105" s="469">
        <v>7778.4263432674916</v>
      </c>
      <c r="J105" s="334">
        <v>7778.4263432674916</v>
      </c>
      <c r="K105" s="334">
        <v>7778.4263432674916</v>
      </c>
      <c r="L105" s="435">
        <v>7944.1910125124059</v>
      </c>
      <c r="M105" s="11"/>
      <c r="N105" s="153"/>
    </row>
    <row r="106" spans="1:14">
      <c r="A106" s="19"/>
      <c r="B106" s="366" t="s">
        <v>1090</v>
      </c>
      <c r="C106" s="181" t="s">
        <v>1091</v>
      </c>
      <c r="D106" s="504">
        <v>0.95</v>
      </c>
      <c r="E106" s="505">
        <v>1.2629999999999999</v>
      </c>
      <c r="F106" s="328">
        <v>7526.8713640912301</v>
      </c>
      <c r="G106" s="509">
        <v>7526.8713640912301</v>
      </c>
      <c r="H106" s="509">
        <v>7526.8713640912301</v>
      </c>
      <c r="I106" s="525">
        <v>7526.8713640912301</v>
      </c>
      <c r="J106" s="509">
        <v>7526.8713640912301</v>
      </c>
      <c r="K106" s="509">
        <v>7526.8713640912301</v>
      </c>
      <c r="L106" s="331">
        <v>7526.8713640912301</v>
      </c>
      <c r="M106" s="20"/>
      <c r="N106" s="153"/>
    </row>
    <row r="107" spans="1:14">
      <c r="A107" s="19"/>
      <c r="B107" s="368" t="s">
        <v>1092</v>
      </c>
      <c r="C107" s="165" t="s">
        <v>1093</v>
      </c>
      <c r="D107" s="506">
        <v>0.91</v>
      </c>
      <c r="E107" s="500">
        <v>1.2098210526315789</v>
      </c>
      <c r="F107" s="308">
        <v>7247.4964296765638</v>
      </c>
      <c r="G107" s="309">
        <v>7247.4964296765638</v>
      </c>
      <c r="H107" s="309">
        <v>7247.4964296765638</v>
      </c>
      <c r="I107" s="460">
        <v>7247.4964296765638</v>
      </c>
      <c r="J107" s="309">
        <v>7247.4964296765638</v>
      </c>
      <c r="K107" s="309">
        <v>7247.4964296765638</v>
      </c>
      <c r="L107" s="321">
        <v>7247.4964296765638</v>
      </c>
      <c r="M107" s="11"/>
      <c r="N107" s="153"/>
    </row>
    <row r="108" spans="1:14">
      <c r="A108" s="12"/>
      <c r="B108" s="368" t="s">
        <v>1094</v>
      </c>
      <c r="C108" s="165" t="s">
        <v>1095</v>
      </c>
      <c r="D108" s="506">
        <v>0.88</v>
      </c>
      <c r="E108" s="500">
        <v>1.1699368421052632</v>
      </c>
      <c r="F108" s="308">
        <v>7063.9472650458383</v>
      </c>
      <c r="G108" s="309">
        <v>7063.9472650458383</v>
      </c>
      <c r="H108" s="309">
        <v>7063.9472650458383</v>
      </c>
      <c r="I108" s="460">
        <v>7063.9472650458383</v>
      </c>
      <c r="J108" s="309">
        <v>7063.9472650458383</v>
      </c>
      <c r="K108" s="309">
        <v>7063.9472650458383</v>
      </c>
      <c r="L108" s="321">
        <v>7063.9472650458383</v>
      </c>
      <c r="M108" s="5"/>
      <c r="N108" s="153"/>
    </row>
    <row r="109" spans="1:14">
      <c r="A109" s="19"/>
      <c r="B109" s="368" t="s">
        <v>1096</v>
      </c>
      <c r="C109" s="165" t="s">
        <v>1097</v>
      </c>
      <c r="D109" s="506">
        <v>0.85</v>
      </c>
      <c r="E109" s="500">
        <v>1.1300526315789472</v>
      </c>
      <c r="F109" s="308">
        <v>6812.392285869576</v>
      </c>
      <c r="G109" s="309">
        <v>6812.392285869576</v>
      </c>
      <c r="H109" s="309">
        <v>6812.392285869576</v>
      </c>
      <c r="I109" s="460">
        <v>6812.392285869576</v>
      </c>
      <c r="J109" s="309">
        <v>6812.392285869576</v>
      </c>
      <c r="K109" s="309">
        <v>6812.392285869576</v>
      </c>
      <c r="L109" s="321">
        <v>6812.392285869576</v>
      </c>
      <c r="M109" s="18"/>
      <c r="N109" s="153"/>
    </row>
    <row r="110" spans="1:14">
      <c r="A110" s="10"/>
      <c r="B110" s="368" t="s">
        <v>1098</v>
      </c>
      <c r="C110" s="165" t="s">
        <v>1099</v>
      </c>
      <c r="D110" s="506">
        <v>0.82</v>
      </c>
      <c r="E110" s="500">
        <v>1.0901684210526312</v>
      </c>
      <c r="F110" s="308">
        <v>6560.8373066933109</v>
      </c>
      <c r="G110" s="309">
        <v>6560.8373066933109</v>
      </c>
      <c r="H110" s="309">
        <v>6560.8373066933109</v>
      </c>
      <c r="I110" s="460">
        <v>6560.8373066933109</v>
      </c>
      <c r="J110" s="309">
        <v>6560.8373066933109</v>
      </c>
      <c r="K110" s="309">
        <v>6560.8373066933109</v>
      </c>
      <c r="L110" s="321">
        <v>6560.8373066933109</v>
      </c>
      <c r="M110" s="18"/>
      <c r="N110" s="153"/>
    </row>
    <row r="111" spans="1:14" ht="15.75" thickBot="1">
      <c r="A111" s="4"/>
      <c r="B111" s="369" t="s">
        <v>1100</v>
      </c>
      <c r="C111" s="173" t="s">
        <v>1101</v>
      </c>
      <c r="D111" s="508">
        <v>0.79</v>
      </c>
      <c r="E111" s="503">
        <v>1.0502842105263155</v>
      </c>
      <c r="F111" s="333">
        <v>6377.2881420625863</v>
      </c>
      <c r="G111" s="448">
        <v>6377.2881420625863</v>
      </c>
      <c r="H111" s="448">
        <v>6377.2881420625863</v>
      </c>
      <c r="I111" s="526">
        <v>6377.2881420625863</v>
      </c>
      <c r="J111" s="448">
        <v>6377.2881420625863</v>
      </c>
      <c r="K111" s="448">
        <v>6377.2881420625863</v>
      </c>
      <c r="L111" s="336">
        <v>6377.2881420625863</v>
      </c>
      <c r="M111" s="21"/>
      <c r="N111" s="153"/>
    </row>
    <row r="112" spans="1:14">
      <c r="A112" s="4"/>
      <c r="B112" s="389" t="s">
        <v>1102</v>
      </c>
      <c r="C112" s="157" t="s">
        <v>1103</v>
      </c>
      <c r="D112" s="510">
        <v>0.76</v>
      </c>
      <c r="E112" s="491">
        <v>1.01</v>
      </c>
      <c r="F112" s="328">
        <v>6057.7273483407807</v>
      </c>
      <c r="G112" s="509">
        <v>6057.7273483407807</v>
      </c>
      <c r="H112" s="509">
        <v>6057.7273483407807</v>
      </c>
      <c r="I112" s="525">
        <v>6057.7273483407807</v>
      </c>
      <c r="J112" s="509">
        <v>6057.7273483407807</v>
      </c>
      <c r="K112" s="509">
        <v>6057.7273483407807</v>
      </c>
      <c r="L112" s="331">
        <v>6057.7273483407807</v>
      </c>
      <c r="M112" s="22"/>
      <c r="N112" s="153"/>
    </row>
    <row r="113" spans="1:14">
      <c r="A113" s="12"/>
      <c r="B113" s="368" t="s">
        <v>1104</v>
      </c>
      <c r="C113" s="165" t="s">
        <v>1105</v>
      </c>
      <c r="D113" s="506">
        <v>0.72</v>
      </c>
      <c r="E113" s="500">
        <v>0.95684210526315783</v>
      </c>
      <c r="F113" s="308">
        <v>5846.3582284716585</v>
      </c>
      <c r="G113" s="309">
        <v>5846.3582284716585</v>
      </c>
      <c r="H113" s="309">
        <v>5846.3582284716585</v>
      </c>
      <c r="I113" s="460">
        <v>5846.3582284716585</v>
      </c>
      <c r="J113" s="309">
        <v>5846.3582284716585</v>
      </c>
      <c r="K113" s="309">
        <v>5846.3582284716585</v>
      </c>
      <c r="L113" s="321">
        <v>5846.3582284716585</v>
      </c>
      <c r="M113" s="23"/>
      <c r="N113" s="153"/>
    </row>
    <row r="114" spans="1:14">
      <c r="A114" s="19"/>
      <c r="B114" s="368" t="s">
        <v>1106</v>
      </c>
      <c r="C114" s="165" t="s">
        <v>1107</v>
      </c>
      <c r="D114" s="506">
        <v>0.69</v>
      </c>
      <c r="E114" s="500">
        <v>0.91697368421052616</v>
      </c>
      <c r="F114" s="308">
        <v>5594.8032492953944</v>
      </c>
      <c r="G114" s="309">
        <v>5594.8032492953944</v>
      </c>
      <c r="H114" s="309">
        <v>5594.8032492953944</v>
      </c>
      <c r="I114" s="460">
        <v>5594.8032492953944</v>
      </c>
      <c r="J114" s="309">
        <v>5594.8032492953944</v>
      </c>
      <c r="K114" s="309">
        <v>5594.8032492953944</v>
      </c>
      <c r="L114" s="321">
        <v>5594.8032492953944</v>
      </c>
      <c r="M114" s="22"/>
      <c r="N114" s="153"/>
    </row>
    <row r="115" spans="1:14">
      <c r="A115" s="19"/>
      <c r="B115" s="368" t="s">
        <v>1108</v>
      </c>
      <c r="C115" s="165" t="s">
        <v>1109</v>
      </c>
      <c r="D115" s="506">
        <v>0.69</v>
      </c>
      <c r="E115" s="500">
        <v>0.91697368421052616</v>
      </c>
      <c r="F115" s="308">
        <v>5426.7081358343294</v>
      </c>
      <c r="G115" s="309">
        <v>5426.7081358343294</v>
      </c>
      <c r="H115" s="309">
        <v>5426.7081358343294</v>
      </c>
      <c r="I115" s="460">
        <v>5426.7081358343294</v>
      </c>
      <c r="J115" s="309">
        <v>5426.7081358343294</v>
      </c>
      <c r="K115" s="309">
        <v>5426.7081358343294</v>
      </c>
      <c r="L115" s="321">
        <v>5426.7081358343294</v>
      </c>
      <c r="M115" s="24"/>
      <c r="N115" s="153"/>
    </row>
    <row r="116" spans="1:14">
      <c r="A116" s="12"/>
      <c r="B116" s="368" t="s">
        <v>1110</v>
      </c>
      <c r="C116" s="165" t="s">
        <v>1111</v>
      </c>
      <c r="D116" s="506">
        <v>0.63</v>
      </c>
      <c r="E116" s="500">
        <v>0.83723684210526306</v>
      </c>
      <c r="F116" s="308">
        <v>5159.6991054884074</v>
      </c>
      <c r="G116" s="309">
        <v>5159.6991054884074</v>
      </c>
      <c r="H116" s="309">
        <v>5159.6991054884074</v>
      </c>
      <c r="I116" s="460">
        <v>5159.6991054884074</v>
      </c>
      <c r="J116" s="309">
        <v>5159.6991054884074</v>
      </c>
      <c r="K116" s="309">
        <v>5159.6991054884074</v>
      </c>
      <c r="L116" s="321">
        <v>5159.6991054884074</v>
      </c>
      <c r="M116" s="7"/>
      <c r="N116" s="153"/>
    </row>
    <row r="117" spans="1:14">
      <c r="A117" s="10"/>
      <c r="B117" s="368" t="s">
        <v>1112</v>
      </c>
      <c r="C117" s="165" t="s">
        <v>1113</v>
      </c>
      <c r="D117" s="506">
        <v>0.6</v>
      </c>
      <c r="E117" s="500">
        <v>0.79736842105263139</v>
      </c>
      <c r="F117" s="308">
        <v>4908.1441263121415</v>
      </c>
      <c r="G117" s="309">
        <v>4908.1441263121415</v>
      </c>
      <c r="H117" s="309">
        <v>4908.1441263121415</v>
      </c>
      <c r="I117" s="460">
        <v>4908.1441263121415</v>
      </c>
      <c r="J117" s="309">
        <v>4908.1441263121415</v>
      </c>
      <c r="K117" s="309">
        <v>4908.1441263121415</v>
      </c>
      <c r="L117" s="321">
        <v>4908.1441263121415</v>
      </c>
      <c r="M117" s="9"/>
      <c r="N117" s="153"/>
    </row>
    <row r="118" spans="1:14">
      <c r="A118" s="4"/>
      <c r="B118" s="368" t="s">
        <v>1114</v>
      </c>
      <c r="C118" s="165" t="s">
        <v>1115</v>
      </c>
      <c r="D118" s="506">
        <v>0.56000000000000005</v>
      </c>
      <c r="E118" s="500">
        <v>0.74421052631578932</v>
      </c>
      <c r="F118" s="308">
        <v>4628.769191897477</v>
      </c>
      <c r="G118" s="309">
        <v>4628.769191897477</v>
      </c>
      <c r="H118" s="309">
        <v>4628.769191897477</v>
      </c>
      <c r="I118" s="460">
        <v>4628.769191897477</v>
      </c>
      <c r="J118" s="309">
        <v>4628.769191897477</v>
      </c>
      <c r="K118" s="309">
        <v>4628.769191897477</v>
      </c>
      <c r="L118" s="321">
        <v>4628.769191897477</v>
      </c>
      <c r="M118" s="11"/>
      <c r="N118" s="153"/>
    </row>
    <row r="119" spans="1:14">
      <c r="A119" s="37"/>
      <c r="B119" s="368" t="s">
        <v>1116</v>
      </c>
      <c r="C119" s="165" t="s">
        <v>1117</v>
      </c>
      <c r="D119" s="506">
        <v>0.53</v>
      </c>
      <c r="E119" s="500">
        <v>0.70434210526315766</v>
      </c>
      <c r="F119" s="308">
        <v>4377.2142127212128</v>
      </c>
      <c r="G119" s="309">
        <v>4377.2142127212128</v>
      </c>
      <c r="H119" s="309">
        <v>4377.2142127212128</v>
      </c>
      <c r="I119" s="460">
        <v>4377.2142127212128</v>
      </c>
      <c r="J119" s="309">
        <v>4377.2142127212128</v>
      </c>
      <c r="K119" s="309">
        <v>4377.2142127212128</v>
      </c>
      <c r="L119" s="321">
        <v>4377.2142127212128</v>
      </c>
      <c r="M119" s="18"/>
      <c r="N119" s="153"/>
    </row>
    <row r="120" spans="1:14" ht="15.75" thickBot="1">
      <c r="A120" s="8"/>
      <c r="B120" s="390" t="s">
        <v>1118</v>
      </c>
      <c r="C120" s="227" t="s">
        <v>1119</v>
      </c>
      <c r="D120" s="507">
        <v>0.5</v>
      </c>
      <c r="E120" s="511">
        <v>0.66447368421052611</v>
      </c>
      <c r="F120" s="311">
        <v>4193.6650480904882</v>
      </c>
      <c r="G120" s="312">
        <v>4193.6650480904882</v>
      </c>
      <c r="H120" s="312">
        <v>4193.6650480904882</v>
      </c>
      <c r="I120" s="461">
        <v>4193.6650480904882</v>
      </c>
      <c r="J120" s="312">
        <v>4193.6650480904882</v>
      </c>
      <c r="K120" s="312">
        <v>4193.6650480904882</v>
      </c>
      <c r="L120" s="344">
        <v>4193.6650480904882</v>
      </c>
      <c r="M120" s="5"/>
      <c r="N120" s="153"/>
    </row>
    <row r="121" spans="1:14" ht="15.75" thickBot="1">
      <c r="A121" s="38"/>
      <c r="B121" s="793" t="s">
        <v>1120</v>
      </c>
      <c r="C121" s="794"/>
      <c r="D121" s="794"/>
      <c r="E121" s="794"/>
      <c r="F121" s="794"/>
      <c r="G121" s="794"/>
      <c r="H121" s="794"/>
      <c r="I121" s="794"/>
      <c r="J121" s="794"/>
      <c r="K121" s="794"/>
      <c r="L121" s="795"/>
      <c r="M121" s="20"/>
    </row>
    <row r="122" spans="1:14">
      <c r="A122" s="8"/>
      <c r="B122" s="486" t="s">
        <v>1121</v>
      </c>
      <c r="C122" s="181" t="s">
        <v>1122</v>
      </c>
      <c r="D122" s="487">
        <v>4.75</v>
      </c>
      <c r="E122" s="488">
        <v>6542</v>
      </c>
      <c r="F122" s="355">
        <v>55290.591430871063</v>
      </c>
      <c r="G122" s="317">
        <v>59782.27924266873</v>
      </c>
      <c r="H122" s="317"/>
      <c r="I122" s="527"/>
      <c r="J122" s="512"/>
      <c r="K122" s="512"/>
      <c r="L122" s="513"/>
      <c r="M122" s="11"/>
      <c r="N122" s="151"/>
    </row>
    <row r="123" spans="1:14">
      <c r="A123" s="39"/>
      <c r="B123" s="498" t="s">
        <v>1123</v>
      </c>
      <c r="C123" s="165" t="s">
        <v>1124</v>
      </c>
      <c r="D123" s="499">
        <v>4.71</v>
      </c>
      <c r="E123" s="500">
        <v>6.4869094736842108</v>
      </c>
      <c r="F123" s="357">
        <v>54848.365166165866</v>
      </c>
      <c r="G123" s="310">
        <v>59302.622246198553</v>
      </c>
      <c r="H123" s="310"/>
      <c r="I123" s="528"/>
      <c r="J123" s="514"/>
      <c r="K123" s="514"/>
      <c r="L123" s="515"/>
      <c r="M123" s="11"/>
      <c r="N123" s="151"/>
    </row>
    <row r="124" spans="1:14">
      <c r="A124" s="40"/>
      <c r="B124" s="498" t="s">
        <v>1125</v>
      </c>
      <c r="C124" s="165" t="s">
        <v>1126</v>
      </c>
      <c r="D124" s="499">
        <v>4.67</v>
      </c>
      <c r="E124" s="500">
        <v>6.4318189473684217</v>
      </c>
      <c r="F124" s="357">
        <v>54406.138901460683</v>
      </c>
      <c r="G124" s="310">
        <v>58822.965249728361</v>
      </c>
      <c r="H124" s="310"/>
      <c r="I124" s="528"/>
      <c r="J124" s="514"/>
      <c r="K124" s="514"/>
      <c r="L124" s="515"/>
      <c r="M124" s="20"/>
      <c r="N124" s="151"/>
    </row>
    <row r="125" spans="1:14">
      <c r="A125" s="41"/>
      <c r="B125" s="498" t="s">
        <v>1127</v>
      </c>
      <c r="C125" s="165" t="s">
        <v>1128</v>
      </c>
      <c r="D125" s="499">
        <v>4.63</v>
      </c>
      <c r="E125" s="500">
        <v>6.3767284210526327</v>
      </c>
      <c r="F125" s="357">
        <v>53963.912636755478</v>
      </c>
      <c r="G125" s="310">
        <v>58343.308253258198</v>
      </c>
      <c r="H125" s="310"/>
      <c r="I125" s="528"/>
      <c r="J125" s="514"/>
      <c r="K125" s="514"/>
      <c r="L125" s="515"/>
      <c r="M125" s="5"/>
      <c r="N125" s="151"/>
    </row>
    <row r="126" spans="1:14">
      <c r="A126" s="19"/>
      <c r="B126" s="498" t="s">
        <v>1129</v>
      </c>
      <c r="C126" s="165" t="s">
        <v>1130</v>
      </c>
      <c r="D126" s="499">
        <v>4.59</v>
      </c>
      <c r="E126" s="500">
        <v>6.3216378947368437</v>
      </c>
      <c r="F126" s="357">
        <v>53521.686372050288</v>
      </c>
      <c r="G126" s="310">
        <v>57863.651256788027</v>
      </c>
      <c r="H126" s="310"/>
      <c r="I126" s="528"/>
      <c r="J126" s="514"/>
      <c r="K126" s="514"/>
      <c r="L126" s="515"/>
      <c r="M126" s="18"/>
      <c r="N126" s="151"/>
    </row>
    <row r="127" spans="1:14" ht="15.75" thickBot="1">
      <c r="A127" s="4"/>
      <c r="B127" s="501" t="s">
        <v>1131</v>
      </c>
      <c r="C127" s="173" t="s">
        <v>1132</v>
      </c>
      <c r="D127" s="502">
        <v>4.55</v>
      </c>
      <c r="E127" s="503">
        <v>6.2665473684210538</v>
      </c>
      <c r="F127" s="406">
        <v>52994.195596394246</v>
      </c>
      <c r="G127" s="334">
        <v>57298.729749367005</v>
      </c>
      <c r="H127" s="334"/>
      <c r="I127" s="529"/>
      <c r="J127" s="516"/>
      <c r="K127" s="516"/>
      <c r="L127" s="517"/>
      <c r="M127" s="21"/>
      <c r="N127" s="151"/>
    </row>
    <row r="128" spans="1:14">
      <c r="A128" s="10"/>
      <c r="B128" s="486" t="s">
        <v>1133</v>
      </c>
      <c r="C128" s="181" t="s">
        <v>1134</v>
      </c>
      <c r="D128" s="487">
        <v>4.51</v>
      </c>
      <c r="E128" s="488">
        <v>6215</v>
      </c>
      <c r="F128" s="408">
        <v>47768.655785290423</v>
      </c>
      <c r="G128" s="329">
        <v>53161.55553471874</v>
      </c>
      <c r="H128" s="329">
        <v>58038.245158956182</v>
      </c>
      <c r="I128" s="530"/>
      <c r="J128" s="518"/>
      <c r="K128" s="518"/>
      <c r="L128" s="519"/>
      <c r="M128" s="22"/>
      <c r="N128" s="151"/>
    </row>
    <row r="129" spans="1:14">
      <c r="A129" s="12"/>
      <c r="B129" s="498" t="s">
        <v>1135</v>
      </c>
      <c r="C129" s="165" t="s">
        <v>1136</v>
      </c>
      <c r="D129" s="499">
        <v>4.47</v>
      </c>
      <c r="E129" s="500">
        <v>6.1598780487804881</v>
      </c>
      <c r="F129" s="357">
        <v>47366.20262772854</v>
      </c>
      <c r="G129" s="310">
        <v>52713.982022618547</v>
      </c>
      <c r="H129" s="310">
        <v>57547.893667696022</v>
      </c>
      <c r="I129" s="528"/>
      <c r="J129" s="514"/>
      <c r="K129" s="514"/>
      <c r="L129" s="515"/>
      <c r="M129" s="23"/>
      <c r="N129" s="151"/>
    </row>
    <row r="130" spans="1:14">
      <c r="A130" s="19"/>
      <c r="B130" s="498" t="s">
        <v>1137</v>
      </c>
      <c r="C130" s="165" t="s">
        <v>1138</v>
      </c>
      <c r="D130" s="499">
        <v>4.43</v>
      </c>
      <c r="E130" s="500">
        <v>6.1047560975609754</v>
      </c>
      <c r="F130" s="357">
        <v>46963.749470166636</v>
      </c>
      <c r="G130" s="310">
        <v>52266.408510518355</v>
      </c>
      <c r="H130" s="310">
        <v>57057.54217643584</v>
      </c>
      <c r="I130" s="528"/>
      <c r="J130" s="514"/>
      <c r="K130" s="514"/>
      <c r="L130" s="515"/>
      <c r="M130" s="22"/>
      <c r="N130" s="151"/>
    </row>
    <row r="131" spans="1:14">
      <c r="A131" s="19"/>
      <c r="B131" s="498" t="s">
        <v>1139</v>
      </c>
      <c r="C131" s="165" t="s">
        <v>1140</v>
      </c>
      <c r="D131" s="499">
        <v>4.3899999999999997</v>
      </c>
      <c r="E131" s="500">
        <v>6.0496341463414636</v>
      </c>
      <c r="F131" s="357">
        <v>46561.296312604754</v>
      </c>
      <c r="G131" s="310">
        <v>51818.834998418155</v>
      </c>
      <c r="H131" s="310">
        <v>56567.190685175687</v>
      </c>
      <c r="I131" s="528"/>
      <c r="J131" s="514"/>
      <c r="K131" s="514"/>
      <c r="L131" s="515"/>
      <c r="M131" s="24"/>
      <c r="N131" s="151"/>
    </row>
    <row r="132" spans="1:14">
      <c r="A132" s="12"/>
      <c r="B132" s="498" t="s">
        <v>1141</v>
      </c>
      <c r="C132" s="165" t="s">
        <v>1142</v>
      </c>
      <c r="D132" s="499">
        <v>4.3499999999999996</v>
      </c>
      <c r="E132" s="500">
        <v>5.9945121951219518</v>
      </c>
      <c r="F132" s="357">
        <v>46158.843155042858</v>
      </c>
      <c r="G132" s="310">
        <v>51371.26148631797</v>
      </c>
      <c r="H132" s="310">
        <v>56076.83919391549</v>
      </c>
      <c r="I132" s="528"/>
      <c r="J132" s="514"/>
      <c r="K132" s="514"/>
      <c r="L132" s="515"/>
      <c r="M132" s="7"/>
      <c r="N132" s="151"/>
    </row>
    <row r="133" spans="1:14" ht="15.75" thickBot="1">
      <c r="A133" s="10"/>
      <c r="B133" s="501" t="s">
        <v>1143</v>
      </c>
      <c r="C133" s="173" t="s">
        <v>1144</v>
      </c>
      <c r="D133" s="502">
        <v>4.3099999999999996</v>
      </c>
      <c r="E133" s="503">
        <v>5.93939024390244</v>
      </c>
      <c r="F133" s="406">
        <v>45682.99116900927</v>
      </c>
      <c r="G133" s="334">
        <v>50838.423463266925</v>
      </c>
      <c r="H133" s="334">
        <v>55501.223191704477</v>
      </c>
      <c r="I133" s="529"/>
      <c r="J133" s="516"/>
      <c r="K133" s="516"/>
      <c r="L133" s="517"/>
      <c r="M133" s="9"/>
      <c r="N133" s="151"/>
    </row>
    <row r="134" spans="1:14">
      <c r="A134" s="4"/>
      <c r="B134" s="366" t="s">
        <v>1145</v>
      </c>
      <c r="C134" s="181" t="s">
        <v>1146</v>
      </c>
      <c r="D134" s="504">
        <v>4.2699999999999996</v>
      </c>
      <c r="E134" s="505">
        <v>5.8879999999999999</v>
      </c>
      <c r="F134" s="304">
        <v>42897.128308336905</v>
      </c>
      <c r="G134" s="306">
        <v>45784.641901635383</v>
      </c>
      <c r="H134" s="306">
        <v>50883.088158875587</v>
      </c>
      <c r="I134" s="464"/>
      <c r="J134" s="306"/>
      <c r="K134" s="318"/>
      <c r="L134" s="307"/>
      <c r="M134" s="11"/>
      <c r="N134" s="151"/>
    </row>
    <row r="135" spans="1:14">
      <c r="A135" s="12"/>
      <c r="B135" s="368" t="s">
        <v>1147</v>
      </c>
      <c r="C135" s="165" t="s">
        <v>1148</v>
      </c>
      <c r="D135" s="499">
        <v>4.2300000000000004</v>
      </c>
      <c r="E135" s="500">
        <v>5.8328430913348948</v>
      </c>
      <c r="F135" s="308">
        <v>42516.064140355018</v>
      </c>
      <c r="G135" s="310">
        <v>45376.841496678513</v>
      </c>
      <c r="H135" s="310">
        <v>50430.167399380414</v>
      </c>
      <c r="I135" s="463"/>
      <c r="J135" s="310"/>
      <c r="K135" s="320"/>
      <c r="L135" s="321"/>
      <c r="M135" s="18"/>
      <c r="N135" s="151"/>
    </row>
    <row r="136" spans="1:14">
      <c r="A136" s="10"/>
      <c r="B136" s="368" t="s">
        <v>1149</v>
      </c>
      <c r="C136" s="165" t="s">
        <v>1150</v>
      </c>
      <c r="D136" s="499">
        <v>4.1900000000000004</v>
      </c>
      <c r="E136" s="500">
        <v>5.7776861826697896</v>
      </c>
      <c r="F136" s="308">
        <v>42134.999972373102</v>
      </c>
      <c r="G136" s="310">
        <v>44969.041091721614</v>
      </c>
      <c r="H136" s="310">
        <v>49977.246639885227</v>
      </c>
      <c r="I136" s="463"/>
      <c r="J136" s="310"/>
      <c r="K136" s="320"/>
      <c r="L136" s="321"/>
      <c r="M136" s="5"/>
      <c r="N136" s="151"/>
    </row>
    <row r="137" spans="1:14">
      <c r="A137" s="10"/>
      <c r="B137" s="368" t="s">
        <v>1151</v>
      </c>
      <c r="C137" s="165" t="s">
        <v>1152</v>
      </c>
      <c r="D137" s="499">
        <v>4.1500000000000004</v>
      </c>
      <c r="E137" s="500">
        <v>5.7225292740046836</v>
      </c>
      <c r="F137" s="308">
        <v>41753.935804391193</v>
      </c>
      <c r="G137" s="310">
        <v>44561.240686764715</v>
      </c>
      <c r="H137" s="310">
        <v>49524.325880390024</v>
      </c>
      <c r="I137" s="463"/>
      <c r="J137" s="310"/>
      <c r="K137" s="320"/>
      <c r="L137" s="321"/>
      <c r="M137" s="20"/>
      <c r="N137" s="151"/>
    </row>
    <row r="138" spans="1:14">
      <c r="A138" s="10"/>
      <c r="B138" s="368" t="s">
        <v>1153</v>
      </c>
      <c r="C138" s="165" t="s">
        <v>1154</v>
      </c>
      <c r="D138" s="499">
        <v>4.1100000000000003</v>
      </c>
      <c r="E138" s="500">
        <v>5.6673723653395776</v>
      </c>
      <c r="F138" s="308">
        <v>41372.871636409305</v>
      </c>
      <c r="G138" s="310">
        <v>44153.440281807838</v>
      </c>
      <c r="H138" s="310">
        <v>49071.405120894844</v>
      </c>
      <c r="I138" s="463"/>
      <c r="J138" s="310"/>
      <c r="K138" s="320"/>
      <c r="L138" s="321"/>
      <c r="M138" s="11"/>
      <c r="N138" s="151"/>
    </row>
    <row r="139" spans="1:14" ht="15.75" thickBot="1">
      <c r="A139" s="4"/>
      <c r="B139" s="369" t="s">
        <v>1155</v>
      </c>
      <c r="C139" s="173" t="s">
        <v>1156</v>
      </c>
      <c r="D139" s="508">
        <v>4.07</v>
      </c>
      <c r="E139" s="503">
        <v>5.6120000000000001</v>
      </c>
      <c r="F139" s="333">
        <v>40918.408639955698</v>
      </c>
      <c r="G139" s="334">
        <v>43672.241048379263</v>
      </c>
      <c r="H139" s="334">
        <v>48533.219850448804</v>
      </c>
      <c r="I139" s="469"/>
      <c r="J139" s="334"/>
      <c r="K139" s="335"/>
      <c r="L139" s="336"/>
      <c r="M139" s="11"/>
      <c r="N139" s="151"/>
    </row>
    <row r="140" spans="1:14">
      <c r="A140" s="12"/>
      <c r="B140" s="366" t="s">
        <v>1157</v>
      </c>
      <c r="C140" s="520" t="s">
        <v>1158</v>
      </c>
      <c r="D140" s="504">
        <v>4.03</v>
      </c>
      <c r="E140" s="505">
        <v>5.5609999999999999</v>
      </c>
      <c r="F140" s="328">
        <v>38901.086769104651</v>
      </c>
      <c r="G140" s="329">
        <v>41628.182940553226</v>
      </c>
      <c r="H140" s="329">
        <v>44355.279112001794</v>
      </c>
      <c r="I140" s="468">
        <v>48080.299090953624</v>
      </c>
      <c r="J140" s="329"/>
      <c r="K140" s="330"/>
      <c r="L140" s="331"/>
      <c r="M140" s="20"/>
      <c r="N140" s="151"/>
    </row>
    <row r="141" spans="1:14">
      <c r="A141" s="12"/>
      <c r="B141" s="389" t="s">
        <v>1159</v>
      </c>
      <c r="C141" s="157" t="s">
        <v>1160</v>
      </c>
      <c r="D141" s="490">
        <v>3.99</v>
      </c>
      <c r="E141" s="491">
        <v>5.5058039702233241</v>
      </c>
      <c r="F141" s="304">
        <v>38536.064343307735</v>
      </c>
      <c r="G141" s="306">
        <v>41236.42427778132</v>
      </c>
      <c r="H141" s="306">
        <v>43936.784212254912</v>
      </c>
      <c r="I141" s="464">
        <v>47627.378331458422</v>
      </c>
      <c r="J141" s="306"/>
      <c r="K141" s="318"/>
      <c r="L141" s="307"/>
      <c r="M141" s="5"/>
      <c r="N141" s="151"/>
    </row>
    <row r="142" spans="1:14">
      <c r="A142" s="10"/>
      <c r="B142" s="368" t="s">
        <v>1161</v>
      </c>
      <c r="C142" s="165" t="s">
        <v>1162</v>
      </c>
      <c r="D142" s="499">
        <v>3.9529999999999998</v>
      </c>
      <c r="E142" s="500">
        <v>5.4547476426798998</v>
      </c>
      <c r="F142" s="308">
        <v>38179.387904082352</v>
      </c>
      <c r="G142" s="310">
        <v>40853.011601580947</v>
      </c>
      <c r="H142" s="310">
        <v>43526.635299079542</v>
      </c>
      <c r="I142" s="463">
        <v>47182.803558534768</v>
      </c>
      <c r="J142" s="310"/>
      <c r="K142" s="320"/>
      <c r="L142" s="321"/>
      <c r="M142" s="18"/>
      <c r="N142" s="151"/>
    </row>
    <row r="143" spans="1:14">
      <c r="A143" s="4"/>
      <c r="B143" s="368" t="s">
        <v>1163</v>
      </c>
      <c r="C143" s="521" t="s">
        <v>1164</v>
      </c>
      <c r="D143" s="499">
        <v>3.91</v>
      </c>
      <c r="E143" s="500">
        <v>5.3954119106699743</v>
      </c>
      <c r="F143" s="308">
        <v>37806.019491713916</v>
      </c>
      <c r="G143" s="310">
        <v>40452.906952237521</v>
      </c>
      <c r="H143" s="310">
        <v>43099.794412761141</v>
      </c>
      <c r="I143" s="463">
        <v>46721.536812468061</v>
      </c>
      <c r="J143" s="310"/>
      <c r="K143" s="320"/>
      <c r="L143" s="321"/>
      <c r="M143" s="20"/>
      <c r="N143" s="151"/>
    </row>
    <row r="144" spans="1:14">
      <c r="A144" s="4"/>
      <c r="B144" s="389" t="s">
        <v>1165</v>
      </c>
      <c r="C144" s="157" t="s">
        <v>1166</v>
      </c>
      <c r="D144" s="510">
        <v>3.87</v>
      </c>
      <c r="E144" s="500">
        <v>5.34</v>
      </c>
      <c r="F144" s="304">
        <v>37440.997065916999</v>
      </c>
      <c r="G144" s="306">
        <v>40061.148289465622</v>
      </c>
      <c r="H144" s="306">
        <v>42681.299513014244</v>
      </c>
      <c r="I144" s="464">
        <v>46268.616052972895</v>
      </c>
      <c r="J144" s="306"/>
      <c r="K144" s="318"/>
      <c r="L144" s="307"/>
      <c r="M144" s="5"/>
      <c r="N144" s="151"/>
    </row>
    <row r="145" spans="1:14" ht="15.75" thickBot="1">
      <c r="A145" s="19"/>
      <c r="B145" s="369" t="s">
        <v>1167</v>
      </c>
      <c r="C145" s="173" t="s">
        <v>1168</v>
      </c>
      <c r="D145" s="502">
        <v>3.83</v>
      </c>
      <c r="E145" s="503">
        <v>5.2850000000000001</v>
      </c>
      <c r="F145" s="324">
        <v>37002.575811648392</v>
      </c>
      <c r="G145" s="325">
        <v>39595.990798222039</v>
      </c>
      <c r="H145" s="325">
        <v>42189.405784795686</v>
      </c>
      <c r="I145" s="470">
        <v>45730.430782526833</v>
      </c>
      <c r="J145" s="325"/>
      <c r="K145" s="326"/>
      <c r="L145" s="327"/>
      <c r="M145" s="5"/>
      <c r="N145" s="151"/>
    </row>
    <row r="146" spans="1:14">
      <c r="A146" s="12"/>
      <c r="B146" s="366" t="s">
        <v>1169</v>
      </c>
      <c r="C146" s="181" t="s">
        <v>1170</v>
      </c>
      <c r="D146" s="487">
        <v>3.8</v>
      </c>
      <c r="E146" s="505">
        <v>5.234</v>
      </c>
      <c r="F146" s="408">
        <v>34612.030341410958</v>
      </c>
      <c r="G146" s="329">
        <v>36665.373341089886</v>
      </c>
      <c r="H146" s="329">
        <v>38718.716340768799</v>
      </c>
      <c r="I146" s="525">
        <v>41285.39509036747</v>
      </c>
      <c r="J146" s="329">
        <v>48385.344477788436</v>
      </c>
      <c r="K146" s="330"/>
      <c r="L146" s="331"/>
      <c r="M146" s="5"/>
      <c r="N146" s="151"/>
    </row>
    <row r="147" spans="1:14">
      <c r="A147" s="19"/>
      <c r="B147" s="368" t="s">
        <v>1171</v>
      </c>
      <c r="C147" s="165" t="s">
        <v>1172</v>
      </c>
      <c r="D147" s="499">
        <v>3.76</v>
      </c>
      <c r="E147" s="500">
        <v>5.1789052631578949</v>
      </c>
      <c r="F147" s="357">
        <v>34268.396905194044</v>
      </c>
      <c r="G147" s="310">
        <v>36300.350915292976</v>
      </c>
      <c r="H147" s="310">
        <v>38332.304925391916</v>
      </c>
      <c r="I147" s="460">
        <v>40872.247438015555</v>
      </c>
      <c r="J147" s="310">
        <v>47900.340233923271</v>
      </c>
      <c r="K147" s="320"/>
      <c r="L147" s="321"/>
      <c r="M147" s="18"/>
      <c r="N147" s="151"/>
    </row>
    <row r="148" spans="1:14">
      <c r="A148" s="19"/>
      <c r="B148" s="368" t="s">
        <v>1173</v>
      </c>
      <c r="C148" s="165" t="s">
        <v>1174</v>
      </c>
      <c r="D148" s="499">
        <v>3.72</v>
      </c>
      <c r="E148" s="500">
        <v>5.1238105263157907</v>
      </c>
      <c r="F148" s="357">
        <v>33924.763468977115</v>
      </c>
      <c r="G148" s="310">
        <v>35935.328489496052</v>
      </c>
      <c r="H148" s="310">
        <v>37945.893510015012</v>
      </c>
      <c r="I148" s="460">
        <v>40459.09978566369</v>
      </c>
      <c r="J148" s="310">
        <v>47415.335990058076</v>
      </c>
      <c r="K148" s="320"/>
      <c r="L148" s="321"/>
      <c r="M148" s="20"/>
      <c r="N148" s="151"/>
    </row>
    <row r="149" spans="1:14">
      <c r="A149" s="4"/>
      <c r="B149" s="368" t="s">
        <v>1175</v>
      </c>
      <c r="C149" s="165" t="s">
        <v>1176</v>
      </c>
      <c r="D149" s="499">
        <v>3.68</v>
      </c>
      <c r="E149" s="500">
        <v>5.0687157894736856</v>
      </c>
      <c r="F149" s="357">
        <v>33581.130032760186</v>
      </c>
      <c r="G149" s="310">
        <v>35570.306063699136</v>
      </c>
      <c r="H149" s="310">
        <v>37559.482094638101</v>
      </c>
      <c r="I149" s="460">
        <v>40045.952133311781</v>
      </c>
      <c r="J149" s="310">
        <v>46930.331746192911</v>
      </c>
      <c r="K149" s="320"/>
      <c r="L149" s="321"/>
      <c r="M149" s="20"/>
      <c r="N149" s="151"/>
    </row>
    <row r="150" spans="1:14">
      <c r="A150" s="4"/>
      <c r="B150" s="368" t="s">
        <v>1177</v>
      </c>
      <c r="C150" s="165" t="s">
        <v>1178</v>
      </c>
      <c r="D150" s="499">
        <v>3.64</v>
      </c>
      <c r="E150" s="500">
        <v>5.0136210526315805</v>
      </c>
      <c r="F150" s="357">
        <v>33164.097768071581</v>
      </c>
      <c r="G150" s="310">
        <v>35131.88480943055</v>
      </c>
      <c r="H150" s="310">
        <v>37099.671850789506</v>
      </c>
      <c r="I150" s="460">
        <v>39559.405652488233</v>
      </c>
      <c r="J150" s="310">
        <v>46360.062991376901</v>
      </c>
      <c r="K150" s="320"/>
      <c r="L150" s="321"/>
      <c r="M150" s="5"/>
      <c r="N150" s="151"/>
    </row>
    <row r="151" spans="1:14" ht="15.75" thickBot="1">
      <c r="A151" s="37"/>
      <c r="B151" s="369" t="s">
        <v>1179</v>
      </c>
      <c r="C151" s="173" t="s">
        <v>1180</v>
      </c>
      <c r="D151" s="502">
        <v>3.6</v>
      </c>
      <c r="E151" s="503">
        <v>4.9585263157894754</v>
      </c>
      <c r="F151" s="406">
        <v>32820.464331854644</v>
      </c>
      <c r="G151" s="334">
        <v>34766.862383633634</v>
      </c>
      <c r="H151" s="334">
        <v>36713.260435412609</v>
      </c>
      <c r="I151" s="526">
        <v>39146.258000136346</v>
      </c>
      <c r="J151" s="334">
        <v>45875.058747511721</v>
      </c>
      <c r="K151" s="335"/>
      <c r="L151" s="336"/>
      <c r="M151" s="18"/>
      <c r="N151" s="151"/>
    </row>
    <row r="152" spans="1:14">
      <c r="A152" s="8"/>
      <c r="B152" s="366" t="s">
        <v>1181</v>
      </c>
      <c r="C152" s="181" t="s">
        <v>1182</v>
      </c>
      <c r="D152" s="504">
        <v>3.56</v>
      </c>
      <c r="E152" s="505">
        <v>4.907</v>
      </c>
      <c r="F152" s="304">
        <v>30457.295635013994</v>
      </c>
      <c r="G152" s="306">
        <v>32476.830895637737</v>
      </c>
      <c r="H152" s="306">
        <v>33439.33542673722</v>
      </c>
      <c r="I152" s="464">
        <v>35845.59675448596</v>
      </c>
      <c r="J152" s="306">
        <v>40658.119409983447</v>
      </c>
      <c r="K152" s="318">
        <v>43465.045441447546</v>
      </c>
      <c r="L152" s="307"/>
      <c r="M152" s="18"/>
      <c r="N152" s="151"/>
    </row>
    <row r="153" spans="1:14">
      <c r="A153" s="38"/>
      <c r="B153" s="368" t="s">
        <v>1183</v>
      </c>
      <c r="C153" s="165" t="s">
        <v>1184</v>
      </c>
      <c r="D153" s="499">
        <v>3.52</v>
      </c>
      <c r="E153" s="500">
        <v>4.8518651685393248</v>
      </c>
      <c r="F153" s="308">
        <v>30135.142721439352</v>
      </c>
      <c r="G153" s="310">
        <v>32133.1974594208</v>
      </c>
      <c r="H153" s="310">
        <v>33085.0074957303</v>
      </c>
      <c r="I153" s="463">
        <v>35464.532586504058</v>
      </c>
      <c r="J153" s="310">
        <v>40223.582768051558</v>
      </c>
      <c r="K153" s="320">
        <v>43001.430187162368</v>
      </c>
      <c r="L153" s="321"/>
      <c r="M153" s="11"/>
      <c r="N153" s="151"/>
    </row>
    <row r="154" spans="1:14">
      <c r="A154" s="8"/>
      <c r="B154" s="368" t="s">
        <v>1185</v>
      </c>
      <c r="C154" s="165" t="s">
        <v>1186</v>
      </c>
      <c r="D154" s="499">
        <v>3.48</v>
      </c>
      <c r="E154" s="500">
        <v>4.7967303370786505</v>
      </c>
      <c r="F154" s="308">
        <v>29812.989807864706</v>
      </c>
      <c r="G154" s="310">
        <v>31789.564023203882</v>
      </c>
      <c r="H154" s="310">
        <v>32730.679564723396</v>
      </c>
      <c r="I154" s="463">
        <v>35083.468418522156</v>
      </c>
      <c r="J154" s="310">
        <v>39789.046126119698</v>
      </c>
      <c r="K154" s="320">
        <v>42537.814932877198</v>
      </c>
      <c r="L154" s="321"/>
      <c r="M154" s="20"/>
      <c r="N154" s="151"/>
    </row>
    <row r="155" spans="1:14">
      <c r="A155" s="39"/>
      <c r="B155" s="368" t="s">
        <v>1187</v>
      </c>
      <c r="C155" s="165" t="s">
        <v>1188</v>
      </c>
      <c r="D155" s="499">
        <v>3.44</v>
      </c>
      <c r="E155" s="500">
        <v>4.7415955056179762</v>
      </c>
      <c r="F155" s="308">
        <v>29490.836894290071</v>
      </c>
      <c r="G155" s="310">
        <v>31445.930586986953</v>
      </c>
      <c r="H155" s="310">
        <v>32376.351633716466</v>
      </c>
      <c r="I155" s="463">
        <v>34702.404250540247</v>
      </c>
      <c r="J155" s="310">
        <v>39354.509484187809</v>
      </c>
      <c r="K155" s="320">
        <v>42074.199678591991</v>
      </c>
      <c r="L155" s="321"/>
      <c r="M155" s="11"/>
      <c r="N155" s="151"/>
    </row>
    <row r="156" spans="1:14">
      <c r="A156" s="40"/>
      <c r="B156" s="368" t="s">
        <v>1189</v>
      </c>
      <c r="C156" s="165" t="s">
        <v>1190</v>
      </c>
      <c r="D156" s="499">
        <v>3.4</v>
      </c>
      <c r="E156" s="500">
        <v>4.6864606741573018</v>
      </c>
      <c r="F156" s="308">
        <v>29168.683980715425</v>
      </c>
      <c r="G156" s="310">
        <v>31102.297150770028</v>
      </c>
      <c r="H156" s="310">
        <v>32022.02370270955</v>
      </c>
      <c r="I156" s="463">
        <v>34321.340082558338</v>
      </c>
      <c r="J156" s="310">
        <v>38919.972842255927</v>
      </c>
      <c r="K156" s="320">
        <v>41610.584424306835</v>
      </c>
      <c r="L156" s="321"/>
      <c r="M156" s="11"/>
      <c r="N156" s="151"/>
    </row>
    <row r="157" spans="1:14" ht="15.75" thickBot="1">
      <c r="A157" s="41"/>
      <c r="B157" s="369" t="s">
        <v>1191</v>
      </c>
      <c r="C157" s="173" t="s">
        <v>1192</v>
      </c>
      <c r="D157" s="502">
        <v>3.36</v>
      </c>
      <c r="E157" s="503">
        <v>4.6313258426966275</v>
      </c>
      <c r="F157" s="333">
        <v>28778.525252595242</v>
      </c>
      <c r="G157" s="334">
        <v>30685.264886081426</v>
      </c>
      <c r="H157" s="334">
        <v>31594.29694323094</v>
      </c>
      <c r="I157" s="469">
        <v>33866.87708610476</v>
      </c>
      <c r="J157" s="334">
        <v>38412.037371852377</v>
      </c>
      <c r="K157" s="335">
        <v>41061.704659070805</v>
      </c>
      <c r="L157" s="336"/>
      <c r="M157" s="20"/>
      <c r="N157" s="151"/>
    </row>
    <row r="158" spans="1:14">
      <c r="A158" s="19"/>
      <c r="B158" s="366" t="s">
        <v>1193</v>
      </c>
      <c r="C158" s="181" t="s">
        <v>1194</v>
      </c>
      <c r="D158" s="504">
        <v>3.32</v>
      </c>
      <c r="E158" s="505">
        <v>4.58</v>
      </c>
      <c r="F158" s="408">
        <v>27558.034776661083</v>
      </c>
      <c r="G158" s="509">
        <v>28456.3723390206</v>
      </c>
      <c r="H158" s="329">
        <v>29354.709901380134</v>
      </c>
      <c r="I158" s="468">
        <v>31239.969012224028</v>
      </c>
      <c r="J158" s="329">
        <v>34384.150480482371</v>
      </c>
      <c r="K158" s="330">
        <v>36180.82560520144</v>
      </c>
      <c r="L158" s="331">
        <v>39250.583061246332</v>
      </c>
      <c r="M158" s="21"/>
      <c r="N158" s="151"/>
    </row>
    <row r="159" spans="1:14">
      <c r="A159" s="4"/>
      <c r="B159" s="368" t="s">
        <v>1195</v>
      </c>
      <c r="C159" s="165" t="s">
        <v>1196</v>
      </c>
      <c r="D159" s="499">
        <v>3.28</v>
      </c>
      <c r="E159" s="500">
        <v>4.5248192771084339</v>
      </c>
      <c r="F159" s="357">
        <v>27246.576357876431</v>
      </c>
      <c r="G159" s="309">
        <v>28134.219425445965</v>
      </c>
      <c r="H159" s="310">
        <v>29021.862493015498</v>
      </c>
      <c r="I159" s="463">
        <v>30885.641081217113</v>
      </c>
      <c r="J159" s="310">
        <v>33992.391817710479</v>
      </c>
      <c r="K159" s="320">
        <v>35767.677952849554</v>
      </c>
      <c r="L159" s="321">
        <v>38803.00954914614</v>
      </c>
      <c r="M159" s="24"/>
      <c r="N159" s="151"/>
    </row>
    <row r="160" spans="1:14">
      <c r="A160" s="10"/>
      <c r="B160" s="368" t="s">
        <v>1197</v>
      </c>
      <c r="C160" s="165" t="s">
        <v>1198</v>
      </c>
      <c r="D160" s="499">
        <v>3.24</v>
      </c>
      <c r="E160" s="500">
        <v>4.4696385542168677</v>
      </c>
      <c r="F160" s="357">
        <v>26935.117939091771</v>
      </c>
      <c r="G160" s="309">
        <v>27812.066511871315</v>
      </c>
      <c r="H160" s="310">
        <v>28689.015084650855</v>
      </c>
      <c r="I160" s="463">
        <v>30531.31315021019</v>
      </c>
      <c r="J160" s="310">
        <v>33600.633154938572</v>
      </c>
      <c r="K160" s="320">
        <v>35354.530300497659</v>
      </c>
      <c r="L160" s="321">
        <v>38355.436037045947</v>
      </c>
      <c r="M160" s="22"/>
      <c r="N160" s="151"/>
    </row>
    <row r="161" spans="1:14">
      <c r="A161" s="12"/>
      <c r="B161" s="368" t="s">
        <v>1199</v>
      </c>
      <c r="C161" s="165" t="s">
        <v>1200</v>
      </c>
      <c r="D161" s="506">
        <v>3.2</v>
      </c>
      <c r="E161" s="500">
        <v>4.415</v>
      </c>
      <c r="F161" s="357">
        <v>26623.659520307134</v>
      </c>
      <c r="G161" s="309">
        <v>27489.913598296684</v>
      </c>
      <c r="H161" s="310">
        <v>28356.167676286219</v>
      </c>
      <c r="I161" s="463">
        <v>30176.985219203267</v>
      </c>
      <c r="J161" s="310">
        <v>33208.87449216668</v>
      </c>
      <c r="K161" s="320">
        <v>34941.382648145773</v>
      </c>
      <c r="L161" s="321">
        <v>37907.862524945733</v>
      </c>
      <c r="M161" s="23"/>
      <c r="N161" s="151"/>
    </row>
    <row r="162" spans="1:14">
      <c r="A162" s="19"/>
      <c r="B162" s="368" t="s">
        <v>1201</v>
      </c>
      <c r="C162" s="165" t="s">
        <v>1202</v>
      </c>
      <c r="D162" s="499">
        <v>3.16</v>
      </c>
      <c r="E162" s="500">
        <v>3.8650000000000002</v>
      </c>
      <c r="F162" s="357">
        <v>26312.201101522485</v>
      </c>
      <c r="G162" s="309">
        <v>27167.760684722045</v>
      </c>
      <c r="H162" s="310">
        <v>28023.320267921583</v>
      </c>
      <c r="I162" s="463">
        <v>29822.657288196348</v>
      </c>
      <c r="J162" s="310">
        <v>32817.115829394774</v>
      </c>
      <c r="K162" s="320">
        <v>34528.234995793886</v>
      </c>
      <c r="L162" s="321">
        <v>37460.289012845562</v>
      </c>
      <c r="M162" s="9"/>
      <c r="N162" s="151"/>
    </row>
    <row r="163" spans="1:14" ht="15.75" thickBot="1">
      <c r="A163" s="19"/>
      <c r="B163" s="369" t="s">
        <v>1203</v>
      </c>
      <c r="C163" s="173" t="s">
        <v>1204</v>
      </c>
      <c r="D163" s="502">
        <v>3.12</v>
      </c>
      <c r="E163" s="503">
        <v>3.3149999999999999</v>
      </c>
      <c r="F163" s="365">
        <v>25932.736868192289</v>
      </c>
      <c r="G163" s="312">
        <v>26777.601956601855</v>
      </c>
      <c r="H163" s="313">
        <v>27622.467045011403</v>
      </c>
      <c r="I163" s="465">
        <v>29394.930528717745</v>
      </c>
      <c r="J163" s="313">
        <v>32351.958338151195</v>
      </c>
      <c r="K163" s="342">
        <v>34041.688514970316</v>
      </c>
      <c r="L163" s="344">
        <v>36927.450989794532</v>
      </c>
      <c r="M163" s="42"/>
      <c r="N163" s="151"/>
    </row>
    <row r="164" spans="1:14">
      <c r="A164" s="8"/>
      <c r="B164" s="366" t="s">
        <v>1205</v>
      </c>
      <c r="C164" s="181" t="s">
        <v>1206</v>
      </c>
      <c r="D164" s="504">
        <v>3.08</v>
      </c>
      <c r="E164" s="505">
        <v>4.2519999999999998</v>
      </c>
      <c r="F164" s="337">
        <v>25204.193152597862</v>
      </c>
      <c r="G164" s="317">
        <v>26038.36374621743</v>
      </c>
      <c r="H164" s="317">
        <v>26455.449043027213</v>
      </c>
      <c r="I164" s="462">
        <v>27289.61963664677</v>
      </c>
      <c r="J164" s="317">
        <v>29040.602597710822</v>
      </c>
      <c r="K164" s="338">
        <v>30291.858488140166</v>
      </c>
      <c r="L164" s="340">
        <v>33628.540862618414</v>
      </c>
      <c r="M164" s="11"/>
      <c r="N164" s="151"/>
    </row>
    <row r="165" spans="1:14">
      <c r="A165" s="38"/>
      <c r="B165" s="368" t="s">
        <v>1207</v>
      </c>
      <c r="C165" s="165" t="s">
        <v>1208</v>
      </c>
      <c r="D165" s="499">
        <v>3.04</v>
      </c>
      <c r="E165" s="500">
        <v>4.1967792207792209</v>
      </c>
      <c r="F165" s="308">
        <v>24898.081981208226</v>
      </c>
      <c r="G165" s="310">
        <v>25721.558080037783</v>
      </c>
      <c r="H165" s="310">
        <v>26133.296129452563</v>
      </c>
      <c r="I165" s="463">
        <v>26956.772228282134</v>
      </c>
      <c r="J165" s="310">
        <v>28686.274666703903</v>
      </c>
      <c r="K165" s="320">
        <v>29921.488814948261</v>
      </c>
      <c r="L165" s="321">
        <v>33215.393210266542</v>
      </c>
      <c r="M165" s="11"/>
      <c r="N165" s="151"/>
    </row>
    <row r="166" spans="1:14">
      <c r="A166" s="8"/>
      <c r="B166" s="368" t="s">
        <v>1209</v>
      </c>
      <c r="C166" s="165" t="s">
        <v>1210</v>
      </c>
      <c r="D166" s="499">
        <v>3</v>
      </c>
      <c r="E166" s="500">
        <v>4.1415584415584421</v>
      </c>
      <c r="F166" s="308">
        <v>24591.970809818566</v>
      </c>
      <c r="G166" s="310">
        <v>25404.752413858136</v>
      </c>
      <c r="H166" s="310">
        <v>25811.143215877924</v>
      </c>
      <c r="I166" s="463">
        <v>26623.924819917498</v>
      </c>
      <c r="J166" s="310">
        <v>28331.946735696991</v>
      </c>
      <c r="K166" s="320">
        <v>29551.11914175635</v>
      </c>
      <c r="L166" s="321">
        <v>32802.245557914641</v>
      </c>
      <c r="M166" s="20"/>
      <c r="N166" s="151"/>
    </row>
    <row r="167" spans="1:14">
      <c r="A167" s="39"/>
      <c r="B167" s="368" t="s">
        <v>1211</v>
      </c>
      <c r="C167" s="165" t="s">
        <v>1212</v>
      </c>
      <c r="D167" s="499">
        <v>2.96</v>
      </c>
      <c r="E167" s="500">
        <v>4.0863376623376633</v>
      </c>
      <c r="F167" s="308">
        <v>24285.859638428916</v>
      </c>
      <c r="G167" s="310">
        <v>25087.946747678496</v>
      </c>
      <c r="H167" s="310">
        <v>25488.990302303275</v>
      </c>
      <c r="I167" s="463">
        <v>26291.077411552866</v>
      </c>
      <c r="J167" s="310">
        <v>27977.618804690072</v>
      </c>
      <c r="K167" s="320">
        <v>29180.749468564434</v>
      </c>
      <c r="L167" s="321">
        <v>32389.097905562758</v>
      </c>
      <c r="M167" s="5"/>
      <c r="N167" s="151"/>
    </row>
    <row r="168" spans="1:14">
      <c r="A168" s="40"/>
      <c r="B168" s="368" t="s">
        <v>1213</v>
      </c>
      <c r="C168" s="165" t="s">
        <v>1214</v>
      </c>
      <c r="D168" s="499">
        <v>2.92</v>
      </c>
      <c r="E168" s="500">
        <v>4.0311168831168835</v>
      </c>
      <c r="F168" s="308">
        <v>23979.748467039262</v>
      </c>
      <c r="G168" s="310">
        <v>24771.141081498859</v>
      </c>
      <c r="H168" s="310">
        <v>25166.837388728647</v>
      </c>
      <c r="I168" s="463">
        <v>25958.23000318823</v>
      </c>
      <c r="J168" s="310">
        <v>27623.290873683149</v>
      </c>
      <c r="K168" s="320">
        <v>28810.379795372522</v>
      </c>
      <c r="L168" s="321">
        <v>31975.950253210875</v>
      </c>
      <c r="M168" s="11"/>
      <c r="N168" s="151"/>
    </row>
    <row r="169" spans="1:14" ht="15.75" thickBot="1">
      <c r="A169" s="41"/>
      <c r="B169" s="369" t="s">
        <v>1215</v>
      </c>
      <c r="C169" s="173" t="s">
        <v>1216</v>
      </c>
      <c r="D169" s="502">
        <v>2.88</v>
      </c>
      <c r="E169" s="503">
        <v>3.9758961038961043</v>
      </c>
      <c r="F169" s="324">
        <v>23605.631481104076</v>
      </c>
      <c r="G169" s="325">
        <v>24386.329600773664</v>
      </c>
      <c r="H169" s="325">
        <v>24776.678660608461</v>
      </c>
      <c r="I169" s="470">
        <v>25557.376780278057</v>
      </c>
      <c r="J169" s="325">
        <v>27195.564114204557</v>
      </c>
      <c r="K169" s="326">
        <v>28366.611293708935</v>
      </c>
      <c r="L169" s="327">
        <v>31489.403772387297</v>
      </c>
      <c r="M169" s="18"/>
      <c r="N169" s="151"/>
    </row>
    <row r="170" spans="1:14">
      <c r="A170" s="19"/>
      <c r="B170" s="366" t="s">
        <v>1217</v>
      </c>
      <c r="C170" s="181" t="s">
        <v>1218</v>
      </c>
      <c r="D170" s="504">
        <v>2.85</v>
      </c>
      <c r="E170" s="505">
        <v>3.9249999999999998</v>
      </c>
      <c r="F170" s="408">
        <v>22942.338452513017</v>
      </c>
      <c r="G170" s="329">
        <v>23327.340264952822</v>
      </c>
      <c r="H170" s="329">
        <v>24097.343889832409</v>
      </c>
      <c r="I170" s="468">
        <v>24482.34570227221</v>
      </c>
      <c r="J170" s="329">
        <v>25252.34932715182</v>
      </c>
      <c r="K170" s="330">
        <v>26407.354764471213</v>
      </c>
      <c r="L170" s="331">
        <v>28794.065200635021</v>
      </c>
      <c r="M170" s="5"/>
      <c r="N170" s="151"/>
    </row>
    <row r="171" spans="1:14">
      <c r="A171" s="4"/>
      <c r="B171" s="368" t="s">
        <v>1219</v>
      </c>
      <c r="C171" s="165" t="s">
        <v>1220</v>
      </c>
      <c r="D171" s="499">
        <v>2.8</v>
      </c>
      <c r="E171" s="500">
        <v>3.856140350877193</v>
      </c>
      <c r="F171" s="357">
        <v>22613.754573279966</v>
      </c>
      <c r="G171" s="310">
        <v>22993.409138324772</v>
      </c>
      <c r="H171" s="310">
        <v>23752.718268414381</v>
      </c>
      <c r="I171" s="463">
        <v>24132.372833459172</v>
      </c>
      <c r="J171" s="310">
        <v>24891.681963548774</v>
      </c>
      <c r="K171" s="320">
        <v>26030.645658683188</v>
      </c>
      <c r="L171" s="321">
        <v>28385.18107741472</v>
      </c>
      <c r="M171" s="20"/>
      <c r="N171" s="151"/>
    </row>
    <row r="172" spans="1:14">
      <c r="A172" s="10"/>
      <c r="B172" s="368" t="s">
        <v>1221</v>
      </c>
      <c r="C172" s="165" t="s">
        <v>1222</v>
      </c>
      <c r="D172" s="499">
        <v>2.77</v>
      </c>
      <c r="E172" s="500">
        <v>3.8148245614035088</v>
      </c>
      <c r="F172" s="357">
        <v>22340.810604523711</v>
      </c>
      <c r="G172" s="310">
        <v>22715.117922173522</v>
      </c>
      <c r="H172" s="310">
        <v>23463.732557473126</v>
      </c>
      <c r="I172" s="463">
        <v>23838.039875122933</v>
      </c>
      <c r="J172" s="310">
        <v>24586.654510422552</v>
      </c>
      <c r="K172" s="320">
        <v>25709.576463371959</v>
      </c>
      <c r="L172" s="321">
        <v>28031.93686467121</v>
      </c>
      <c r="M172" s="5"/>
      <c r="N172" s="151"/>
    </row>
    <row r="173" spans="1:14">
      <c r="A173" s="12"/>
      <c r="B173" s="368" t="s">
        <v>1223</v>
      </c>
      <c r="C173" s="165" t="s">
        <v>1224</v>
      </c>
      <c r="D173" s="499">
        <v>2.73</v>
      </c>
      <c r="E173" s="500">
        <v>3.7597368421052635</v>
      </c>
      <c r="F173" s="357">
        <v>22040.04668052906</v>
      </c>
      <c r="G173" s="310">
        <v>22409.006750783868</v>
      </c>
      <c r="H173" s="310">
        <v>23146.926891293479</v>
      </c>
      <c r="I173" s="463">
        <v>23515.886961548284</v>
      </c>
      <c r="J173" s="310">
        <v>24253.807102057908</v>
      </c>
      <c r="K173" s="320">
        <v>25360.68731282232</v>
      </c>
      <c r="L173" s="321">
        <v>27650.872696689308</v>
      </c>
      <c r="M173" s="20"/>
      <c r="N173" s="151"/>
    </row>
    <row r="174" spans="1:14">
      <c r="A174" s="19"/>
      <c r="B174" s="368" t="s">
        <v>1225</v>
      </c>
      <c r="C174" s="165" t="s">
        <v>1226</v>
      </c>
      <c r="D174" s="499">
        <v>2.69</v>
      </c>
      <c r="E174" s="500">
        <v>3.7046491228070177</v>
      </c>
      <c r="F174" s="357">
        <v>21739.282756534405</v>
      </c>
      <c r="G174" s="310">
        <v>22102.895579394215</v>
      </c>
      <c r="H174" s="310">
        <v>22830.121225113835</v>
      </c>
      <c r="I174" s="463">
        <v>23193.734047973645</v>
      </c>
      <c r="J174" s="310">
        <v>23920.959693693272</v>
      </c>
      <c r="K174" s="320">
        <v>25011.798162272691</v>
      </c>
      <c r="L174" s="321">
        <v>27269.808528707399</v>
      </c>
      <c r="M174" s="20"/>
      <c r="N174" s="151"/>
    </row>
    <row r="175" spans="1:14" ht="15.75" thickBot="1">
      <c r="A175" s="19"/>
      <c r="B175" s="369" t="s">
        <v>1227</v>
      </c>
      <c r="C175" s="173" t="s">
        <v>1228</v>
      </c>
      <c r="D175" s="502">
        <v>2.65</v>
      </c>
      <c r="E175" s="503">
        <v>3.6495614035087725</v>
      </c>
      <c r="F175" s="406">
        <v>21370.513017994213</v>
      </c>
      <c r="G175" s="522">
        <v>21728.778593459036</v>
      </c>
      <c r="H175" s="334">
        <v>22445.309744388647</v>
      </c>
      <c r="I175" s="469">
        <v>22803.575319853473</v>
      </c>
      <c r="J175" s="334">
        <v>23520.106470783088</v>
      </c>
      <c r="K175" s="335">
        <v>24594.903197177529</v>
      </c>
      <c r="L175" s="336">
        <v>26815.345532253807</v>
      </c>
      <c r="M175" s="11"/>
      <c r="N175" s="151"/>
    </row>
    <row r="176" spans="1:14">
      <c r="A176" s="12"/>
      <c r="B176" s="366" t="s">
        <v>1229</v>
      </c>
      <c r="C176" s="181" t="s">
        <v>1230</v>
      </c>
      <c r="D176" s="504">
        <v>2.61</v>
      </c>
      <c r="E176" s="505">
        <v>3.5979999999999999</v>
      </c>
      <c r="F176" s="328">
        <v>20716.83076592975</v>
      </c>
      <c r="G176" s="329">
        <v>21069.749093999566</v>
      </c>
      <c r="H176" s="329">
        <v>21422.667422069375</v>
      </c>
      <c r="I176" s="468">
        <v>22128.504078209011</v>
      </c>
      <c r="J176" s="329">
        <v>22481.42240627882</v>
      </c>
      <c r="K176" s="330">
        <v>23187.25906241846</v>
      </c>
      <c r="L176" s="331">
        <v>24246.014046627908</v>
      </c>
      <c r="M176" s="18"/>
      <c r="N176" s="151"/>
    </row>
    <row r="177" spans="1:14">
      <c r="A177" s="10"/>
      <c r="B177" s="368" t="s">
        <v>1231</v>
      </c>
      <c r="C177" s="165" t="s">
        <v>1232</v>
      </c>
      <c r="D177" s="499">
        <v>2.57</v>
      </c>
      <c r="E177" s="500">
        <v>3.5428582375478923</v>
      </c>
      <c r="F177" s="308">
        <v>20421.41408933009</v>
      </c>
      <c r="G177" s="310">
        <v>20768.985170004911</v>
      </c>
      <c r="H177" s="310">
        <v>21116.556250679725</v>
      </c>
      <c r="I177" s="463">
        <v>21811.698412029364</v>
      </c>
      <c r="J177" s="310">
        <v>22159.269492704178</v>
      </c>
      <c r="K177" s="320">
        <v>22854.41165405382</v>
      </c>
      <c r="L177" s="321">
        <v>23897.12489607828</v>
      </c>
      <c r="M177" s="11"/>
      <c r="N177" s="151"/>
    </row>
    <row r="178" spans="1:14">
      <c r="A178" s="4"/>
      <c r="B178" s="368" t="s">
        <v>1233</v>
      </c>
      <c r="C178" s="165" t="s">
        <v>1234</v>
      </c>
      <c r="D178" s="499">
        <v>2.5299999999999998</v>
      </c>
      <c r="E178" s="500">
        <v>3.4877164750957848</v>
      </c>
      <c r="F178" s="308">
        <v>20125.997412730434</v>
      </c>
      <c r="G178" s="310">
        <v>20468.221246010253</v>
      </c>
      <c r="H178" s="310">
        <v>20810.445079290072</v>
      </c>
      <c r="I178" s="463">
        <v>21494.892745849716</v>
      </c>
      <c r="J178" s="310">
        <v>21837.116579129532</v>
      </c>
      <c r="K178" s="320">
        <v>22521.56424568918</v>
      </c>
      <c r="L178" s="321">
        <v>23548.235745528647</v>
      </c>
      <c r="M178" s="20"/>
      <c r="N178" s="151"/>
    </row>
    <row r="179" spans="1:14">
      <c r="A179" s="12"/>
      <c r="B179" s="368" t="s">
        <v>1235</v>
      </c>
      <c r="C179" s="165" t="s">
        <v>1236</v>
      </c>
      <c r="D179" s="499">
        <v>2.4900000000000002</v>
      </c>
      <c r="E179" s="500">
        <v>3.4325747126436785</v>
      </c>
      <c r="F179" s="308">
        <v>19830.580736130782</v>
      </c>
      <c r="G179" s="310">
        <v>20167.457322015602</v>
      </c>
      <c r="H179" s="310">
        <v>20504.333907900422</v>
      </c>
      <c r="I179" s="463">
        <v>21178.087079670076</v>
      </c>
      <c r="J179" s="310">
        <v>21514.963665554897</v>
      </c>
      <c r="K179" s="320">
        <v>22188.716837324551</v>
      </c>
      <c r="L179" s="321">
        <v>23199.346594979015</v>
      </c>
      <c r="M179" s="20"/>
      <c r="N179" s="151"/>
    </row>
    <row r="180" spans="1:14">
      <c r="A180" s="10"/>
      <c r="B180" s="368" t="s">
        <v>1237</v>
      </c>
      <c r="C180" s="165" t="s">
        <v>1238</v>
      </c>
      <c r="D180" s="499">
        <v>2.4500000000000002</v>
      </c>
      <c r="E180" s="500">
        <v>3.377432950191571</v>
      </c>
      <c r="F180" s="308">
        <v>19535.164059531126</v>
      </c>
      <c r="G180" s="310">
        <v>19866.693398020947</v>
      </c>
      <c r="H180" s="310">
        <v>20198.222736510779</v>
      </c>
      <c r="I180" s="463">
        <v>20861.281413490429</v>
      </c>
      <c r="J180" s="310">
        <v>21192.810751980254</v>
      </c>
      <c r="K180" s="320">
        <v>21855.869428959915</v>
      </c>
      <c r="L180" s="321">
        <v>22850.45744442939</v>
      </c>
      <c r="M180" s="5"/>
      <c r="N180" s="151"/>
    </row>
    <row r="181" spans="1:14" ht="15.75" thickBot="1">
      <c r="A181" s="10"/>
      <c r="B181" s="369" t="s">
        <v>1239</v>
      </c>
      <c r="C181" s="173" t="s">
        <v>1240</v>
      </c>
      <c r="D181" s="502">
        <v>2.41</v>
      </c>
      <c r="E181" s="503">
        <v>3.3222911877394639</v>
      </c>
      <c r="F181" s="333">
        <v>19171.741568385929</v>
      </c>
      <c r="G181" s="334">
        <v>19497.923659480759</v>
      </c>
      <c r="H181" s="334">
        <v>19824.105750575585</v>
      </c>
      <c r="I181" s="469">
        <v>20476.469932765242</v>
      </c>
      <c r="J181" s="334">
        <v>20802.652023860071</v>
      </c>
      <c r="K181" s="335">
        <v>21455.016206049735</v>
      </c>
      <c r="L181" s="336">
        <v>22433.562479334214</v>
      </c>
      <c r="M181" s="11"/>
      <c r="N181" s="151"/>
    </row>
    <row r="182" spans="1:14">
      <c r="A182" s="10"/>
      <c r="B182" s="366" t="s">
        <v>1241</v>
      </c>
      <c r="C182" s="181" t="s">
        <v>1242</v>
      </c>
      <c r="D182" s="504">
        <v>2.37</v>
      </c>
      <c r="E182" s="505">
        <v>3.2709999999999999</v>
      </c>
      <c r="F182" s="328">
        <v>18487.484233540894</v>
      </c>
      <c r="G182" s="329">
        <v>18808.319077240732</v>
      </c>
      <c r="H182" s="329">
        <v>19129.153920940564</v>
      </c>
      <c r="I182" s="468">
        <v>19449.988764640395</v>
      </c>
      <c r="J182" s="329">
        <v>19770.823608340223</v>
      </c>
      <c r="K182" s="330">
        <v>20412.4932957399</v>
      </c>
      <c r="L182" s="331">
        <v>21054.162983139562</v>
      </c>
      <c r="M182" s="18"/>
      <c r="N182" s="151"/>
    </row>
    <row r="183" spans="1:14">
      <c r="A183" s="4"/>
      <c r="B183" s="368" t="s">
        <v>1243</v>
      </c>
      <c r="C183" s="165" t="s">
        <v>1244</v>
      </c>
      <c r="D183" s="499">
        <v>2.33</v>
      </c>
      <c r="E183" s="500">
        <v>3.2157932489451473</v>
      </c>
      <c r="F183" s="308">
        <v>18197.414804336244</v>
      </c>
      <c r="G183" s="310">
        <v>18512.902400641076</v>
      </c>
      <c r="H183" s="310">
        <v>18828.389996945909</v>
      </c>
      <c r="I183" s="463">
        <v>19143.877593250745</v>
      </c>
      <c r="J183" s="310">
        <v>19459.365189555574</v>
      </c>
      <c r="K183" s="320">
        <v>20090.34038216525</v>
      </c>
      <c r="L183" s="321">
        <v>20721.315574774915</v>
      </c>
      <c r="M183" s="11"/>
      <c r="N183" s="151"/>
    </row>
    <row r="184" spans="1:14">
      <c r="A184" s="12"/>
      <c r="B184" s="368" t="s">
        <v>1245</v>
      </c>
      <c r="C184" s="165" t="s">
        <v>1246</v>
      </c>
      <c r="D184" s="499">
        <v>2.29</v>
      </c>
      <c r="E184" s="500">
        <v>3.1605864978902947</v>
      </c>
      <c r="F184" s="308">
        <v>17907.345375131579</v>
      </c>
      <c r="G184" s="310">
        <v>18217.48572404142</v>
      </c>
      <c r="H184" s="310">
        <v>18527.626072951254</v>
      </c>
      <c r="I184" s="463">
        <v>18837.766421861092</v>
      </c>
      <c r="J184" s="310">
        <v>19147.906770770929</v>
      </c>
      <c r="K184" s="320">
        <v>19768.187468590608</v>
      </c>
      <c r="L184" s="321">
        <v>20388.468166410279</v>
      </c>
      <c r="M184" s="11"/>
      <c r="N184" s="151"/>
    </row>
    <row r="185" spans="1:14">
      <c r="A185" s="12"/>
      <c r="B185" s="368" t="s">
        <v>1247</v>
      </c>
      <c r="C185" s="165" t="s">
        <v>1248</v>
      </c>
      <c r="D185" s="499">
        <v>2.25</v>
      </c>
      <c r="E185" s="500">
        <v>3.105379746835442</v>
      </c>
      <c r="F185" s="308">
        <v>17617.275945926918</v>
      </c>
      <c r="G185" s="310">
        <v>17922.069047441757</v>
      </c>
      <c r="H185" s="310">
        <v>18226.862148956607</v>
      </c>
      <c r="I185" s="463">
        <v>18531.655250471449</v>
      </c>
      <c r="J185" s="310">
        <v>18836.448351986288</v>
      </c>
      <c r="K185" s="320">
        <v>19446.034555015965</v>
      </c>
      <c r="L185" s="321">
        <v>20055.620758045647</v>
      </c>
      <c r="M185" s="20"/>
      <c r="N185" s="151"/>
    </row>
    <row r="186" spans="1:14">
      <c r="A186" s="10"/>
      <c r="B186" s="368" t="s">
        <v>1249</v>
      </c>
      <c r="C186" s="165" t="s">
        <v>1250</v>
      </c>
      <c r="D186" s="499">
        <v>2.21</v>
      </c>
      <c r="E186" s="500">
        <v>3.0501729957805899</v>
      </c>
      <c r="F186" s="308">
        <v>17327.206516722264</v>
      </c>
      <c r="G186" s="310">
        <v>17626.652370842105</v>
      </c>
      <c r="H186" s="310">
        <v>17926.098224961945</v>
      </c>
      <c r="I186" s="463">
        <v>18225.544079081792</v>
      </c>
      <c r="J186" s="310">
        <v>18524.989933201632</v>
      </c>
      <c r="K186" s="320">
        <v>19123.881641441323</v>
      </c>
      <c r="L186" s="321">
        <v>19722.773349681007</v>
      </c>
      <c r="M186" s="5"/>
      <c r="N186" s="151"/>
    </row>
    <row r="187" spans="1:14" ht="15.75" thickBot="1">
      <c r="A187" s="4"/>
      <c r="B187" s="369" t="s">
        <v>1251</v>
      </c>
      <c r="C187" s="173" t="s">
        <v>1252</v>
      </c>
      <c r="D187" s="502">
        <v>2.17</v>
      </c>
      <c r="E187" s="503">
        <v>2.9949662447257377</v>
      </c>
      <c r="F187" s="333">
        <v>17037.137087517607</v>
      </c>
      <c r="G187" s="334">
        <v>17331.235694242452</v>
      </c>
      <c r="H187" s="334">
        <v>17625.334300967294</v>
      </c>
      <c r="I187" s="469">
        <v>17919.432907692139</v>
      </c>
      <c r="J187" s="334">
        <v>18213.531514416991</v>
      </c>
      <c r="K187" s="335">
        <v>18801.728727866684</v>
      </c>
      <c r="L187" s="336">
        <v>19389.925941316378</v>
      </c>
      <c r="M187" s="5"/>
      <c r="N187" s="151"/>
    </row>
    <row r="188" spans="1:14">
      <c r="A188" s="4"/>
      <c r="B188" s="366" t="s">
        <v>1253</v>
      </c>
      <c r="C188" s="181" t="s">
        <v>1254</v>
      </c>
      <c r="D188" s="504">
        <v>2.13</v>
      </c>
      <c r="E188" s="505">
        <v>2.944</v>
      </c>
      <c r="F188" s="328">
        <v>16390.310484437552</v>
      </c>
      <c r="G188" s="329">
        <v>16679.061843767406</v>
      </c>
      <c r="H188" s="329">
        <v>16967.813203097248</v>
      </c>
      <c r="I188" s="468">
        <v>17256.564562427102</v>
      </c>
      <c r="J188" s="329">
        <v>17545.315921756948</v>
      </c>
      <c r="K188" s="330">
        <v>17834.067281086798</v>
      </c>
      <c r="L188" s="331">
        <v>18411.569999746505</v>
      </c>
      <c r="M188" s="5"/>
      <c r="N188" s="151"/>
    </row>
    <row r="189" spans="1:14">
      <c r="A189" s="37"/>
      <c r="B189" s="368" t="s">
        <v>1255</v>
      </c>
      <c r="C189" s="165" t="s">
        <v>1256</v>
      </c>
      <c r="D189" s="499">
        <v>2.09</v>
      </c>
      <c r="E189" s="500">
        <v>2.888713615023474</v>
      </c>
      <c r="F189" s="308">
        <v>16105.58830262789</v>
      </c>
      <c r="G189" s="310">
        <v>16388.992414562745</v>
      </c>
      <c r="H189" s="310">
        <v>16672.396526497592</v>
      </c>
      <c r="I189" s="463">
        <v>16955.800638432447</v>
      </c>
      <c r="J189" s="310">
        <v>17239.204750367298</v>
      </c>
      <c r="K189" s="320">
        <v>17522.60886230215</v>
      </c>
      <c r="L189" s="321">
        <v>18089.417086171852</v>
      </c>
      <c r="M189" s="18"/>
      <c r="N189" s="151"/>
    </row>
    <row r="190" spans="1:14">
      <c r="A190" s="8"/>
      <c r="B190" s="368" t="s">
        <v>1257</v>
      </c>
      <c r="C190" s="165" t="s">
        <v>1258</v>
      </c>
      <c r="D190" s="499">
        <v>2.0499999999999998</v>
      </c>
      <c r="E190" s="500">
        <v>2.8334272300469481</v>
      </c>
      <c r="F190" s="308">
        <v>15820.866120818229</v>
      </c>
      <c r="G190" s="310">
        <v>16098.922985358087</v>
      </c>
      <c r="H190" s="310">
        <v>16376.97984989794</v>
      </c>
      <c r="I190" s="463">
        <v>16655.036714437796</v>
      </c>
      <c r="J190" s="310">
        <v>16933.093578977649</v>
      </c>
      <c r="K190" s="320">
        <v>17211.150443517501</v>
      </c>
      <c r="L190" s="321">
        <v>17767.26417259721</v>
      </c>
      <c r="M190" s="20"/>
      <c r="N190" s="151"/>
    </row>
    <row r="191" spans="1:14">
      <c r="A191" s="38"/>
      <c r="B191" s="368" t="s">
        <v>1259</v>
      </c>
      <c r="C191" s="165" t="s">
        <v>1260</v>
      </c>
      <c r="D191" s="499">
        <v>2.0099999999999998</v>
      </c>
      <c r="E191" s="500">
        <v>2.7781408450704221</v>
      </c>
      <c r="F191" s="308">
        <v>15536.143939008572</v>
      </c>
      <c r="G191" s="310">
        <v>15808.853556153426</v>
      </c>
      <c r="H191" s="310">
        <v>16081.563173298286</v>
      </c>
      <c r="I191" s="463">
        <v>16354.272790443139</v>
      </c>
      <c r="J191" s="310">
        <v>16626.982407587999</v>
      </c>
      <c r="K191" s="320">
        <v>16899.692024732856</v>
      </c>
      <c r="L191" s="321">
        <v>17445.111259022568</v>
      </c>
      <c r="M191" s="20"/>
      <c r="N191" s="151"/>
    </row>
    <row r="192" spans="1:14">
      <c r="A192" s="8"/>
      <c r="B192" s="368" t="s">
        <v>1261</v>
      </c>
      <c r="C192" s="165" t="s">
        <v>1262</v>
      </c>
      <c r="D192" s="499">
        <v>1.97</v>
      </c>
      <c r="E192" s="500">
        <v>2.7228544600938966</v>
      </c>
      <c r="F192" s="308">
        <v>15251.42175719891</v>
      </c>
      <c r="G192" s="310">
        <v>15518.784126948769</v>
      </c>
      <c r="H192" s="310">
        <v>15786.14649669863</v>
      </c>
      <c r="I192" s="463">
        <v>16053.508866448492</v>
      </c>
      <c r="J192" s="310">
        <v>16320.871236198354</v>
      </c>
      <c r="K192" s="320">
        <v>16588.233605948208</v>
      </c>
      <c r="L192" s="321">
        <v>17122.958345447933</v>
      </c>
      <c r="M192" s="5"/>
      <c r="N192" s="151"/>
    </row>
    <row r="193" spans="1:14" ht="15.75" thickBot="1">
      <c r="A193" s="39"/>
      <c r="B193" s="369" t="s">
        <v>1263</v>
      </c>
      <c r="C193" s="173" t="s">
        <v>1264</v>
      </c>
      <c r="D193" s="502">
        <v>1.93</v>
      </c>
      <c r="E193" s="503">
        <v>2.6675680751173707</v>
      </c>
      <c r="F193" s="333">
        <v>14966.69957538925</v>
      </c>
      <c r="G193" s="334">
        <v>15228.714697744115</v>
      </c>
      <c r="H193" s="334">
        <v>15490.729820098975</v>
      </c>
      <c r="I193" s="469">
        <v>15752.744942453839</v>
      </c>
      <c r="J193" s="334">
        <v>16014.760064808699</v>
      </c>
      <c r="K193" s="335">
        <v>16276.775187163561</v>
      </c>
      <c r="L193" s="336">
        <v>16800.80543187329</v>
      </c>
      <c r="M193" s="18"/>
      <c r="N193" s="151"/>
    </row>
    <row r="194" spans="1:14">
      <c r="A194" s="40"/>
      <c r="B194" s="366" t="s">
        <v>1265</v>
      </c>
      <c r="C194" s="181" t="s">
        <v>1266</v>
      </c>
      <c r="D194" s="504">
        <v>1.9</v>
      </c>
      <c r="E194" s="505">
        <v>2.617</v>
      </c>
      <c r="F194" s="328">
        <v>14385.123659312576</v>
      </c>
      <c r="G194" s="329">
        <v>14641.791534272448</v>
      </c>
      <c r="H194" s="329">
        <v>14641.791534272448</v>
      </c>
      <c r="I194" s="468">
        <v>14898.459409232311</v>
      </c>
      <c r="J194" s="329">
        <v>15155.127284192176</v>
      </c>
      <c r="K194" s="330">
        <v>15411.795159152041</v>
      </c>
      <c r="L194" s="331">
        <v>15925.130909071771</v>
      </c>
      <c r="M194" s="18"/>
      <c r="N194" s="151"/>
    </row>
    <row r="195" spans="1:14">
      <c r="A195" s="41"/>
      <c r="B195" s="368" t="s">
        <v>1267</v>
      </c>
      <c r="C195" s="165" t="s">
        <v>1268</v>
      </c>
      <c r="D195" s="499">
        <v>1.85</v>
      </c>
      <c r="E195" s="500">
        <v>2.5481315789473684</v>
      </c>
      <c r="F195" s="308">
        <v>14077.928769659515</v>
      </c>
      <c r="G195" s="310">
        <v>14329.249397224381</v>
      </c>
      <c r="H195" s="310">
        <v>14329.249397224381</v>
      </c>
      <c r="I195" s="463">
        <v>14580.570024789253</v>
      </c>
      <c r="J195" s="310">
        <v>14831.890652354125</v>
      </c>
      <c r="K195" s="320">
        <v>15083.211279918989</v>
      </c>
      <c r="L195" s="321">
        <v>15585.852535048731</v>
      </c>
      <c r="M195" s="11"/>
      <c r="N195" s="151"/>
    </row>
    <row r="196" spans="1:14">
      <c r="A196" s="19"/>
      <c r="B196" s="368" t="s">
        <v>1269</v>
      </c>
      <c r="C196" s="165" t="s">
        <v>1270</v>
      </c>
      <c r="D196" s="499">
        <v>1.81</v>
      </c>
      <c r="E196" s="500">
        <v>2.4930368421052633</v>
      </c>
      <c r="F196" s="308">
        <v>13798.553835244848</v>
      </c>
      <c r="G196" s="310">
        <v>14044.527215414719</v>
      </c>
      <c r="H196" s="310">
        <v>14044.527215414719</v>
      </c>
      <c r="I196" s="463">
        <v>14290.500595584592</v>
      </c>
      <c r="J196" s="310">
        <v>14536.473975754465</v>
      </c>
      <c r="K196" s="320">
        <v>14782.447355924332</v>
      </c>
      <c r="L196" s="321">
        <v>15274.394116264079</v>
      </c>
      <c r="M196" s="20"/>
      <c r="N196" s="151"/>
    </row>
    <row r="197" spans="1:14">
      <c r="A197" s="4"/>
      <c r="B197" s="368" t="s">
        <v>1271</v>
      </c>
      <c r="C197" s="165" t="s">
        <v>1272</v>
      </c>
      <c r="D197" s="499">
        <v>1.77</v>
      </c>
      <c r="E197" s="500">
        <v>2.4379421052631582</v>
      </c>
      <c r="F197" s="308">
        <v>13519.178900830186</v>
      </c>
      <c r="G197" s="310">
        <v>13759.805033605062</v>
      </c>
      <c r="H197" s="310">
        <v>13759.805033605062</v>
      </c>
      <c r="I197" s="463">
        <v>14000.431166379934</v>
      </c>
      <c r="J197" s="310">
        <v>14241.057299154809</v>
      </c>
      <c r="K197" s="320">
        <v>14481.683431929687</v>
      </c>
      <c r="L197" s="321">
        <v>14962.935697479432</v>
      </c>
      <c r="M197" s="11"/>
      <c r="N197" s="151"/>
    </row>
    <row r="198" spans="1:14">
      <c r="A198" s="10"/>
      <c r="B198" s="368" t="s">
        <v>1273</v>
      </c>
      <c r="C198" s="165" t="s">
        <v>1274</v>
      </c>
      <c r="D198" s="499">
        <v>1.73</v>
      </c>
      <c r="E198" s="500">
        <v>2.3828473684210532</v>
      </c>
      <c r="F198" s="308">
        <v>13239.803966415526</v>
      </c>
      <c r="G198" s="310">
        <v>13475.082851795401</v>
      </c>
      <c r="H198" s="310">
        <v>13475.082851795401</v>
      </c>
      <c r="I198" s="463">
        <v>13710.361737175277</v>
      </c>
      <c r="J198" s="310">
        <v>13945.640622555153</v>
      </c>
      <c r="K198" s="320">
        <v>14180.919507935028</v>
      </c>
      <c r="L198" s="321">
        <v>14651.477278694785</v>
      </c>
      <c r="M198" s="11"/>
      <c r="N198" s="151"/>
    </row>
    <row r="199" spans="1:14" ht="15.75" thickBot="1">
      <c r="A199" s="12"/>
      <c r="B199" s="369" t="s">
        <v>1275</v>
      </c>
      <c r="C199" s="173" t="s">
        <v>1276</v>
      </c>
      <c r="D199" s="502">
        <v>1.7</v>
      </c>
      <c r="E199" s="503">
        <v>2.3415263157894741</v>
      </c>
      <c r="F199" s="333">
        <v>12920.243172693714</v>
      </c>
      <c r="G199" s="334">
        <v>13150.174810678598</v>
      </c>
      <c r="H199" s="334">
        <v>13150.174810678598</v>
      </c>
      <c r="I199" s="469">
        <v>13380.106448663477</v>
      </c>
      <c r="J199" s="334">
        <v>13610.038086648356</v>
      </c>
      <c r="K199" s="335">
        <v>13839.969724633234</v>
      </c>
      <c r="L199" s="336">
        <v>14299.833000602997</v>
      </c>
      <c r="M199" s="20"/>
      <c r="N199" s="151"/>
    </row>
    <row r="200" spans="1:14">
      <c r="A200" s="19"/>
      <c r="B200" s="366" t="s">
        <v>1277</v>
      </c>
      <c r="C200" s="181" t="s">
        <v>1278</v>
      </c>
      <c r="D200" s="504">
        <v>1.66</v>
      </c>
      <c r="E200" s="505">
        <v>2.29</v>
      </c>
      <c r="F200" s="408">
        <v>12640.868238279052</v>
      </c>
      <c r="G200" s="329">
        <v>12640.868238279052</v>
      </c>
      <c r="H200" s="329">
        <v>12865.452628868936</v>
      </c>
      <c r="I200" s="468">
        <v>12865.452628868936</v>
      </c>
      <c r="J200" s="329">
        <v>13090.037019458816</v>
      </c>
      <c r="K200" s="330">
        <v>13314.621410048698</v>
      </c>
      <c r="L200" s="331">
        <v>13539.205800638581</v>
      </c>
      <c r="M200" s="11"/>
      <c r="N200" s="151"/>
    </row>
    <row r="201" spans="1:14">
      <c r="A201" s="19"/>
      <c r="B201" s="368" t="s">
        <v>1279</v>
      </c>
      <c r="C201" s="165" t="s">
        <v>1280</v>
      </c>
      <c r="D201" s="499">
        <v>1.62</v>
      </c>
      <c r="E201" s="500">
        <v>2.2348192771084343</v>
      </c>
      <c r="F201" s="357">
        <v>12361.49330386439</v>
      </c>
      <c r="G201" s="310">
        <v>12361.49330386439</v>
      </c>
      <c r="H201" s="310">
        <v>12580.730447059275</v>
      </c>
      <c r="I201" s="463">
        <v>12580.730447059275</v>
      </c>
      <c r="J201" s="310">
        <v>12799.967590254155</v>
      </c>
      <c r="K201" s="320">
        <v>13019.204733449045</v>
      </c>
      <c r="L201" s="321">
        <v>13238.44187664393</v>
      </c>
      <c r="M201" s="5"/>
      <c r="N201" s="151"/>
    </row>
    <row r="202" spans="1:14">
      <c r="A202" s="12"/>
      <c r="B202" s="368" t="s">
        <v>1281</v>
      </c>
      <c r="C202" s="165" t="s">
        <v>1282</v>
      </c>
      <c r="D202" s="499">
        <v>1.58</v>
      </c>
      <c r="E202" s="500">
        <v>2.1796385542168681</v>
      </c>
      <c r="F202" s="357">
        <v>12082.118369449723</v>
      </c>
      <c r="G202" s="310">
        <v>12082.118369449723</v>
      </c>
      <c r="H202" s="310">
        <v>12296.008265249611</v>
      </c>
      <c r="I202" s="463">
        <v>12296.008265249611</v>
      </c>
      <c r="J202" s="310">
        <v>12509.898161049499</v>
      </c>
      <c r="K202" s="320">
        <v>12723.788056849387</v>
      </c>
      <c r="L202" s="321">
        <v>12937.677952649274</v>
      </c>
      <c r="M202" s="18"/>
      <c r="N202" s="151"/>
    </row>
    <row r="203" spans="1:14">
      <c r="A203" s="10"/>
      <c r="B203" s="368" t="s">
        <v>1283</v>
      </c>
      <c r="C203" s="165" t="s">
        <v>1284</v>
      </c>
      <c r="D203" s="499">
        <v>1.54</v>
      </c>
      <c r="E203" s="500">
        <v>2.124457831325302</v>
      </c>
      <c r="F203" s="357">
        <v>11802.743435035058</v>
      </c>
      <c r="G203" s="310">
        <v>11802.743435035058</v>
      </c>
      <c r="H203" s="310">
        <v>12011.286083439953</v>
      </c>
      <c r="I203" s="463">
        <v>12011.286083439953</v>
      </c>
      <c r="J203" s="310">
        <v>12219.828731844837</v>
      </c>
      <c r="K203" s="320">
        <v>12428.371380249733</v>
      </c>
      <c r="L203" s="321">
        <v>12636.914028654623</v>
      </c>
      <c r="M203" s="11"/>
      <c r="N203" s="151"/>
    </row>
    <row r="204" spans="1:14">
      <c r="A204" s="4"/>
      <c r="B204" s="368" t="s">
        <v>1285</v>
      </c>
      <c r="C204" s="165" t="s">
        <v>1286</v>
      </c>
      <c r="D204" s="499">
        <v>1.5</v>
      </c>
      <c r="E204" s="500">
        <v>2.0692771084337358</v>
      </c>
      <c r="F204" s="357">
        <v>11523.368500620398</v>
      </c>
      <c r="G204" s="310">
        <v>11523.368500620398</v>
      </c>
      <c r="H204" s="310">
        <v>11726.563901630288</v>
      </c>
      <c r="I204" s="463">
        <v>11726.563901630288</v>
      </c>
      <c r="J204" s="310">
        <v>11929.759302640181</v>
      </c>
      <c r="K204" s="320">
        <v>12132.954703650077</v>
      </c>
      <c r="L204" s="321">
        <v>12336.150104659968</v>
      </c>
      <c r="M204" s="18"/>
      <c r="N204" s="151"/>
    </row>
    <row r="205" spans="1:14" ht="15.75" thickBot="1">
      <c r="A205" s="37"/>
      <c r="B205" s="369" t="s">
        <v>1287</v>
      </c>
      <c r="C205" s="173" t="s">
        <v>1288</v>
      </c>
      <c r="D205" s="502">
        <v>1.46</v>
      </c>
      <c r="E205" s="503">
        <v>2.0140963855421696</v>
      </c>
      <c r="F205" s="406">
        <v>11175.987751660188</v>
      </c>
      <c r="G205" s="334">
        <v>11175.987751660188</v>
      </c>
      <c r="H205" s="334">
        <v>11373.835905275082</v>
      </c>
      <c r="I205" s="469">
        <v>11373.835905275082</v>
      </c>
      <c r="J205" s="334">
        <v>11571.684058889983</v>
      </c>
      <c r="K205" s="335">
        <v>11769.532212504877</v>
      </c>
      <c r="L205" s="336">
        <v>11967.380366119773</v>
      </c>
      <c r="M205" s="5"/>
      <c r="N205" s="151"/>
    </row>
    <row r="206" spans="1:14">
      <c r="A206" s="8"/>
      <c r="B206" s="366" t="s">
        <v>1289</v>
      </c>
      <c r="C206" s="181" t="s">
        <v>1290</v>
      </c>
      <c r="D206" s="504">
        <v>1.42</v>
      </c>
      <c r="E206" s="505">
        <v>1.9630000000000001</v>
      </c>
      <c r="F206" s="408">
        <v>10896.612817245523</v>
      </c>
      <c r="G206" s="329">
        <v>10896.612817245523</v>
      </c>
      <c r="H206" s="329">
        <v>10896.612817245523</v>
      </c>
      <c r="I206" s="468">
        <v>10896.612817245523</v>
      </c>
      <c r="J206" s="330">
        <v>11089.113723465427</v>
      </c>
      <c r="K206" s="330">
        <v>11089.113723465427</v>
      </c>
      <c r="L206" s="331">
        <v>11281.614629685322</v>
      </c>
      <c r="M206" s="20"/>
      <c r="N206" s="151"/>
    </row>
    <row r="207" spans="1:14">
      <c r="A207" s="38"/>
      <c r="B207" s="368" t="s">
        <v>1291</v>
      </c>
      <c r="C207" s="165" t="s">
        <v>1292</v>
      </c>
      <c r="D207" s="499">
        <v>1.38</v>
      </c>
      <c r="E207" s="500">
        <v>1.9077042253521128</v>
      </c>
      <c r="F207" s="357">
        <v>10617.237882830861</v>
      </c>
      <c r="G207" s="310">
        <v>10617.237882830861</v>
      </c>
      <c r="H207" s="310">
        <v>10617.237882830861</v>
      </c>
      <c r="I207" s="463">
        <v>10617.237882830861</v>
      </c>
      <c r="J207" s="320">
        <v>10804.391541655761</v>
      </c>
      <c r="K207" s="320">
        <v>10804.391541655761</v>
      </c>
      <c r="L207" s="321">
        <v>10991.545200480665</v>
      </c>
      <c r="M207" s="11"/>
      <c r="N207" s="151"/>
    </row>
    <row r="208" spans="1:14">
      <c r="A208" s="8"/>
      <c r="B208" s="368" t="s">
        <v>1293</v>
      </c>
      <c r="C208" s="165" t="s">
        <v>1294</v>
      </c>
      <c r="D208" s="499">
        <v>1.34</v>
      </c>
      <c r="E208" s="500">
        <v>1.8524084507042258</v>
      </c>
      <c r="F208" s="357">
        <v>10337.862948416196</v>
      </c>
      <c r="G208" s="310">
        <v>10337.862948416196</v>
      </c>
      <c r="H208" s="310">
        <v>10337.862948416196</v>
      </c>
      <c r="I208" s="463">
        <v>10337.862948416196</v>
      </c>
      <c r="J208" s="320">
        <v>10519.669359846102</v>
      </c>
      <c r="K208" s="320">
        <v>10519.669359846102</v>
      </c>
      <c r="L208" s="321">
        <v>10701.475771276004</v>
      </c>
      <c r="M208" s="11"/>
      <c r="N208" s="151"/>
    </row>
    <row r="209" spans="1:14">
      <c r="A209" s="39"/>
      <c r="B209" s="368" t="s">
        <v>1295</v>
      </c>
      <c r="C209" s="165" t="s">
        <v>1296</v>
      </c>
      <c r="D209" s="499">
        <v>1.3</v>
      </c>
      <c r="E209" s="500">
        <v>1.7971126760563383</v>
      </c>
      <c r="F209" s="357">
        <v>10058.48801400153</v>
      </c>
      <c r="G209" s="310">
        <v>10058.48801400153</v>
      </c>
      <c r="H209" s="310">
        <v>10058.48801400153</v>
      </c>
      <c r="I209" s="463">
        <v>10058.48801400153</v>
      </c>
      <c r="J209" s="320">
        <v>10234.947178036438</v>
      </c>
      <c r="K209" s="320">
        <v>10234.947178036438</v>
      </c>
      <c r="L209" s="321">
        <v>10411.406342071346</v>
      </c>
      <c r="M209" s="20"/>
      <c r="N209" s="151"/>
    </row>
    <row r="210" spans="1:14">
      <c r="A210" s="40"/>
      <c r="B210" s="368" t="s">
        <v>1297</v>
      </c>
      <c r="C210" s="165" t="s">
        <v>1298</v>
      </c>
      <c r="D210" s="499">
        <v>1.26</v>
      </c>
      <c r="E210" s="500">
        <v>1.741816901408451</v>
      </c>
      <c r="F210" s="357">
        <v>9779.1130795868648</v>
      </c>
      <c r="G210" s="310">
        <v>9779.1130795868648</v>
      </c>
      <c r="H210" s="310">
        <v>9779.1130795868648</v>
      </c>
      <c r="I210" s="463">
        <v>9779.1130795868648</v>
      </c>
      <c r="J210" s="320">
        <v>9950.2249962267779</v>
      </c>
      <c r="K210" s="320">
        <v>9950.2249962267779</v>
      </c>
      <c r="L210" s="321">
        <v>10121.336912866685</v>
      </c>
      <c r="M210" s="5"/>
      <c r="N210" s="151"/>
    </row>
    <row r="211" spans="1:14" ht="15.75" thickBot="1">
      <c r="A211" s="41"/>
      <c r="B211" s="369" t="s">
        <v>1299</v>
      </c>
      <c r="C211" s="173" t="s">
        <v>1300</v>
      </c>
      <c r="D211" s="502">
        <v>1.22</v>
      </c>
      <c r="E211" s="503">
        <v>1.6865211267605635</v>
      </c>
      <c r="F211" s="406">
        <v>9431.7323306266608</v>
      </c>
      <c r="G211" s="334">
        <v>9431.7323306266608</v>
      </c>
      <c r="H211" s="334">
        <v>9431.7323306266608</v>
      </c>
      <c r="I211" s="469">
        <v>9431.7323306266608</v>
      </c>
      <c r="J211" s="335">
        <v>9597.4969998715733</v>
      </c>
      <c r="K211" s="335">
        <v>9597.4969998715733</v>
      </c>
      <c r="L211" s="336">
        <v>9763.2616691164876</v>
      </c>
      <c r="M211" s="18"/>
      <c r="N211" s="151"/>
    </row>
    <row r="212" spans="1:14">
      <c r="A212" s="19"/>
      <c r="B212" s="366" t="s">
        <v>1301</v>
      </c>
      <c r="C212" s="181" t="s">
        <v>1302</v>
      </c>
      <c r="D212" s="504">
        <v>1.18</v>
      </c>
      <c r="E212" s="505">
        <v>1.6359999999999999</v>
      </c>
      <c r="F212" s="408">
        <v>9152.3573962119972</v>
      </c>
      <c r="G212" s="329">
        <v>9152.3573962119972</v>
      </c>
      <c r="H212" s="329">
        <v>9152.3573962119972</v>
      </c>
      <c r="I212" s="468">
        <v>9152.3573962119972</v>
      </c>
      <c r="J212" s="329">
        <v>9152.3573962119972</v>
      </c>
      <c r="K212" s="329">
        <v>9152.3573962119972</v>
      </c>
      <c r="L212" s="331">
        <v>9312.7748180619128</v>
      </c>
      <c r="M212" s="20"/>
      <c r="N212" s="151"/>
    </row>
    <row r="213" spans="1:14">
      <c r="A213" s="4"/>
      <c r="B213" s="368" t="s">
        <v>1303</v>
      </c>
      <c r="C213" s="227" t="s">
        <v>1304</v>
      </c>
      <c r="D213" s="507">
        <v>1.1399999999999999</v>
      </c>
      <c r="E213" s="511">
        <v>1.5805423728813559</v>
      </c>
      <c r="F213" s="360">
        <v>8872.9824617973318</v>
      </c>
      <c r="G213" s="325">
        <v>8872.9824617973318</v>
      </c>
      <c r="H213" s="325">
        <v>8872.9824617973318</v>
      </c>
      <c r="I213" s="470">
        <v>8872.9824617973318</v>
      </c>
      <c r="J213" s="325">
        <v>8872.9824617973318</v>
      </c>
      <c r="K213" s="325">
        <v>8872.9824617973318</v>
      </c>
      <c r="L213" s="321">
        <v>9028.0526362522505</v>
      </c>
      <c r="M213" s="5"/>
      <c r="N213" s="151"/>
    </row>
    <row r="214" spans="1:14">
      <c r="A214" s="10"/>
      <c r="B214" s="368" t="s">
        <v>1305</v>
      </c>
      <c r="C214" s="227" t="s">
        <v>1306</v>
      </c>
      <c r="D214" s="507">
        <v>1.1000000000000001</v>
      </c>
      <c r="E214" s="511">
        <v>1.5250847457627121</v>
      </c>
      <c r="F214" s="360">
        <v>8593.6075273826682</v>
      </c>
      <c r="G214" s="325">
        <v>8593.6075273826682</v>
      </c>
      <c r="H214" s="325">
        <v>8593.6075273826682</v>
      </c>
      <c r="I214" s="470">
        <v>8593.6075273826682</v>
      </c>
      <c r="J214" s="325">
        <v>8593.6075273826682</v>
      </c>
      <c r="K214" s="325">
        <v>8593.6075273826682</v>
      </c>
      <c r="L214" s="321">
        <v>8743.3304544425919</v>
      </c>
      <c r="M214" s="5"/>
      <c r="N214" s="151"/>
    </row>
    <row r="215" spans="1:14">
      <c r="A215" s="12"/>
      <c r="B215" s="368" t="s">
        <v>1307</v>
      </c>
      <c r="C215" s="227" t="s">
        <v>1308</v>
      </c>
      <c r="D215" s="507">
        <v>1.06</v>
      </c>
      <c r="E215" s="511">
        <v>1.4696271186440679</v>
      </c>
      <c r="F215" s="360">
        <v>8314.2325929680046</v>
      </c>
      <c r="G215" s="325">
        <v>8314.2325929680046</v>
      </c>
      <c r="H215" s="325">
        <v>8314.2325929680046</v>
      </c>
      <c r="I215" s="470">
        <v>8314.2325929680046</v>
      </c>
      <c r="J215" s="325">
        <v>8314.2325929680046</v>
      </c>
      <c r="K215" s="325">
        <v>8314.2325929680046</v>
      </c>
      <c r="L215" s="321">
        <v>8458.6082726329278</v>
      </c>
      <c r="M215" s="5"/>
      <c r="N215" s="151"/>
    </row>
    <row r="216" spans="1:14">
      <c r="A216" s="4"/>
      <c r="B216" s="368" t="s">
        <v>1309</v>
      </c>
      <c r="C216" s="227" t="s">
        <v>1310</v>
      </c>
      <c r="D216" s="507">
        <v>1.02</v>
      </c>
      <c r="E216" s="511">
        <v>1.4141694915254237</v>
      </c>
      <c r="F216" s="360">
        <v>8034.8576585533374</v>
      </c>
      <c r="G216" s="325">
        <v>8034.8576585533374</v>
      </c>
      <c r="H216" s="325">
        <v>8034.8576585533374</v>
      </c>
      <c r="I216" s="470">
        <v>8034.8576585533374</v>
      </c>
      <c r="J216" s="325">
        <v>8034.8576585533374</v>
      </c>
      <c r="K216" s="325">
        <v>8034.8576585533374</v>
      </c>
      <c r="L216" s="321">
        <v>8173.8860908232664</v>
      </c>
      <c r="M216" s="18"/>
      <c r="N216" s="151"/>
    </row>
    <row r="217" spans="1:14" ht="15.75" thickBot="1">
      <c r="A217" s="12"/>
      <c r="B217" s="369" t="s">
        <v>1311</v>
      </c>
      <c r="C217" s="173" t="s">
        <v>1312</v>
      </c>
      <c r="D217" s="508">
        <v>0.98</v>
      </c>
      <c r="E217" s="503">
        <v>1.3587118644067795</v>
      </c>
      <c r="F217" s="406">
        <v>7687.4769095931324</v>
      </c>
      <c r="G217" s="334">
        <v>7687.4769095931324</v>
      </c>
      <c r="H217" s="334">
        <v>7687.4769095931324</v>
      </c>
      <c r="I217" s="469">
        <v>7687.4769095931324</v>
      </c>
      <c r="J217" s="334">
        <v>7687.4769095931324</v>
      </c>
      <c r="K217" s="334">
        <v>7687.4769095931324</v>
      </c>
      <c r="L217" s="336">
        <v>7821.1580944680618</v>
      </c>
      <c r="M217" s="20"/>
      <c r="N217" s="151"/>
    </row>
    <row r="218" spans="1:14">
      <c r="A218" s="12"/>
      <c r="B218" s="366" t="s">
        <v>1313</v>
      </c>
      <c r="C218" s="181" t="s">
        <v>1314</v>
      </c>
      <c r="D218" s="504">
        <v>0.94</v>
      </c>
      <c r="E218" s="505">
        <v>1.3080000000000001</v>
      </c>
      <c r="F218" s="328">
        <v>7408.1019751784697</v>
      </c>
      <c r="G218" s="509">
        <v>7408.1019751784697</v>
      </c>
      <c r="H218" s="509">
        <v>7408.1019751784697</v>
      </c>
      <c r="I218" s="525">
        <v>7408.1019751784697</v>
      </c>
      <c r="J218" s="509">
        <v>7408.1019751784697</v>
      </c>
      <c r="K218" s="509">
        <v>7408.1019751784697</v>
      </c>
      <c r="L218" s="321">
        <v>7408.1019751784697</v>
      </c>
      <c r="M218" s="20"/>
      <c r="N218" s="151"/>
    </row>
    <row r="219" spans="1:14">
      <c r="A219" s="10"/>
      <c r="B219" s="368" t="s">
        <v>1315</v>
      </c>
      <c r="C219" s="165" t="s">
        <v>1316</v>
      </c>
      <c r="D219" s="506">
        <v>0.9</v>
      </c>
      <c r="E219" s="500">
        <v>1.252340425531915</v>
      </c>
      <c r="F219" s="308">
        <v>7128.7270407638061</v>
      </c>
      <c r="G219" s="309">
        <v>7128.7270407638061</v>
      </c>
      <c r="H219" s="309">
        <v>7128.7270407638061</v>
      </c>
      <c r="I219" s="460">
        <v>7128.7270407638061</v>
      </c>
      <c r="J219" s="309">
        <v>7128.7270407638061</v>
      </c>
      <c r="K219" s="309">
        <v>7128.7270407638061</v>
      </c>
      <c r="L219" s="321">
        <v>7128.7270407638061</v>
      </c>
      <c r="M219" s="5"/>
      <c r="N219" s="151"/>
    </row>
    <row r="220" spans="1:14">
      <c r="A220" s="4"/>
      <c r="B220" s="368" t="s">
        <v>1317</v>
      </c>
      <c r="C220" s="165" t="s">
        <v>1318</v>
      </c>
      <c r="D220" s="506">
        <v>0.86</v>
      </c>
      <c r="E220" s="500">
        <v>1.1966808510638298</v>
      </c>
      <c r="F220" s="357">
        <v>6849.3521063491398</v>
      </c>
      <c r="G220" s="310">
        <v>6849.3521063491398</v>
      </c>
      <c r="H220" s="310">
        <v>6849.3521063491398</v>
      </c>
      <c r="I220" s="463">
        <v>6849.3521063491398</v>
      </c>
      <c r="J220" s="310">
        <v>6849.3521063491398</v>
      </c>
      <c r="K220" s="310">
        <v>6849.3521063491398</v>
      </c>
      <c r="L220" s="374">
        <v>6849.3521063491398</v>
      </c>
      <c r="M220" s="18"/>
      <c r="N220" s="151"/>
    </row>
    <row r="221" spans="1:14">
      <c r="A221" s="4"/>
      <c r="B221" s="368" t="s">
        <v>1319</v>
      </c>
      <c r="C221" s="165" t="s">
        <v>1320</v>
      </c>
      <c r="D221" s="506">
        <v>0.82</v>
      </c>
      <c r="E221" s="500">
        <v>1.1410212765957448</v>
      </c>
      <c r="F221" s="357">
        <v>6569.9771719344762</v>
      </c>
      <c r="G221" s="310">
        <v>6569.9771719344762</v>
      </c>
      <c r="H221" s="310">
        <v>6569.9771719344762</v>
      </c>
      <c r="I221" s="463">
        <v>6569.9771719344762</v>
      </c>
      <c r="J221" s="310">
        <v>6569.9771719344762</v>
      </c>
      <c r="K221" s="310">
        <v>6569.9771719344762</v>
      </c>
      <c r="L221" s="374">
        <v>6569.9771719344762</v>
      </c>
      <c r="M221" s="18"/>
      <c r="N221" s="151"/>
    </row>
    <row r="222" spans="1:14">
      <c r="A222" s="19"/>
      <c r="B222" s="368" t="s">
        <v>1321</v>
      </c>
      <c r="C222" s="165" t="s">
        <v>1322</v>
      </c>
      <c r="D222" s="506">
        <v>0.78</v>
      </c>
      <c r="E222" s="500">
        <v>1.0853617021276598</v>
      </c>
      <c r="F222" s="357">
        <v>6290.6022375198108</v>
      </c>
      <c r="G222" s="310">
        <v>6290.6022375198108</v>
      </c>
      <c r="H222" s="310">
        <v>6290.6022375198108</v>
      </c>
      <c r="I222" s="463">
        <v>6290.6022375198108</v>
      </c>
      <c r="J222" s="310">
        <v>6290.6022375198108</v>
      </c>
      <c r="K222" s="310">
        <v>6290.6022375198108</v>
      </c>
      <c r="L222" s="374">
        <v>6290.6022375198108</v>
      </c>
      <c r="M222" s="11"/>
      <c r="N222" s="151"/>
    </row>
    <row r="223" spans="1:14">
      <c r="A223" s="37"/>
      <c r="B223" s="368" t="s">
        <v>1323</v>
      </c>
      <c r="C223" s="165" t="s">
        <v>1324</v>
      </c>
      <c r="D223" s="506">
        <v>0.74</v>
      </c>
      <c r="E223" s="500">
        <v>1.0297021276595746</v>
      </c>
      <c r="F223" s="357">
        <v>5943.2214885596049</v>
      </c>
      <c r="G223" s="310">
        <v>5943.2214885596049</v>
      </c>
      <c r="H223" s="310">
        <v>5943.2214885596049</v>
      </c>
      <c r="I223" s="463">
        <v>5943.2214885596049</v>
      </c>
      <c r="J223" s="310">
        <v>5943.2214885596049</v>
      </c>
      <c r="K223" s="310">
        <v>5943.2214885596049</v>
      </c>
      <c r="L223" s="374">
        <v>5943.2214885596049</v>
      </c>
      <c r="M223" s="20"/>
      <c r="N223" s="151"/>
    </row>
    <row r="224" spans="1:14">
      <c r="A224" s="37"/>
      <c r="B224" s="368" t="s">
        <v>1325</v>
      </c>
      <c r="C224" s="165" t="s">
        <v>1326</v>
      </c>
      <c r="D224" s="506">
        <v>0.7</v>
      </c>
      <c r="E224" s="500">
        <v>0.97404255319148936</v>
      </c>
      <c r="F224" s="357">
        <v>5663.8465541449414</v>
      </c>
      <c r="G224" s="310">
        <v>5663.8465541449414</v>
      </c>
      <c r="H224" s="310">
        <v>5663.8465541449414</v>
      </c>
      <c r="I224" s="463">
        <v>5663.8465541449414</v>
      </c>
      <c r="J224" s="310">
        <v>5663.8465541449414</v>
      </c>
      <c r="K224" s="310">
        <v>5663.8465541449414</v>
      </c>
      <c r="L224" s="374">
        <v>5663.8465541449414</v>
      </c>
      <c r="M224" s="11"/>
      <c r="N224" s="151"/>
    </row>
    <row r="225" spans="1:14">
      <c r="A225" s="40"/>
      <c r="B225" s="368" t="s">
        <v>1327</v>
      </c>
      <c r="C225" s="165" t="s">
        <v>1328</v>
      </c>
      <c r="D225" s="506">
        <v>0.67</v>
      </c>
      <c r="E225" s="500">
        <v>0.93229787234042572</v>
      </c>
      <c r="F225" s="357">
        <v>5412.2915749686781</v>
      </c>
      <c r="G225" s="310">
        <v>5412.2915749686781</v>
      </c>
      <c r="H225" s="310">
        <v>5412.2915749686781</v>
      </c>
      <c r="I225" s="463">
        <v>5412.2915749686781</v>
      </c>
      <c r="J225" s="310">
        <v>5412.2915749686781</v>
      </c>
      <c r="K225" s="310">
        <v>5412.2915749686781</v>
      </c>
      <c r="L225" s="374">
        <v>5412.2915749686781</v>
      </c>
      <c r="M225" s="11"/>
      <c r="N225" s="151"/>
    </row>
    <row r="226" spans="1:14" ht="15.75" thickBot="1">
      <c r="A226" s="40"/>
      <c r="B226" s="369" t="s">
        <v>1329</v>
      </c>
      <c r="C226" s="173" t="s">
        <v>1330</v>
      </c>
      <c r="D226" s="508">
        <v>0.63</v>
      </c>
      <c r="E226" s="503">
        <v>0.8766382978723406</v>
      </c>
      <c r="F226" s="365">
        <v>5132.9166405540118</v>
      </c>
      <c r="G226" s="313">
        <v>5132.9166405540118</v>
      </c>
      <c r="H226" s="313">
        <v>5132.9166405540118</v>
      </c>
      <c r="I226" s="465">
        <v>5132.9166405540118</v>
      </c>
      <c r="J226" s="313">
        <v>5132.9166405540118</v>
      </c>
      <c r="K226" s="313">
        <v>5132.9166405540118</v>
      </c>
      <c r="L226" s="523">
        <v>5132.9166405540118</v>
      </c>
      <c r="M226" s="11"/>
      <c r="N226" s="151"/>
    </row>
    <row r="227" spans="1:14" ht="3.75" customHeight="1" thickBot="1">
      <c r="A227" s="26"/>
      <c r="B227" s="26"/>
      <c r="C227" s="27"/>
      <c r="D227" s="28"/>
      <c r="E227" s="29"/>
      <c r="F227" s="30"/>
      <c r="G227" s="31"/>
      <c r="H227" s="32"/>
      <c r="I227" s="33"/>
      <c r="J227" s="34"/>
      <c r="K227" s="32"/>
      <c r="L227" s="35"/>
      <c r="M227" s="54"/>
    </row>
  </sheetData>
  <sheetProtection password="DEF0" sheet="1" objects="1" scenarios="1"/>
  <mergeCells count="15">
    <mergeCell ref="B121:L121"/>
    <mergeCell ref="B2:D2"/>
    <mergeCell ref="H2:L3"/>
    <mergeCell ref="B3:D3"/>
    <mergeCell ref="H4:L4"/>
    <mergeCell ref="H5:L5"/>
    <mergeCell ref="F6:L6"/>
    <mergeCell ref="B11:B14"/>
    <mergeCell ref="B9:L9"/>
    <mergeCell ref="B10:L10"/>
    <mergeCell ref="C11:C14"/>
    <mergeCell ref="D11:D14"/>
    <mergeCell ref="E11:E14"/>
    <mergeCell ref="F11:L13"/>
    <mergeCell ref="B15:L15"/>
  </mergeCells>
  <hyperlinks>
    <hyperlink ref="H4" r:id="rId1"/>
  </hyperlinks>
  <pageMargins left="0.23622047244094491" right="0.23622047244094491" top="0.74803149606299213" bottom="0.74803149606299213" header="0.31496062992125984" footer="0.31496062992125984"/>
  <pageSetup paperSize="9" scale="88" fitToHeight="4" orientation="portrait" horizontalDpi="180" verticalDpi="18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68"/>
  <sheetViews>
    <sheetView workbookViewId="0">
      <selection activeCell="R33" sqref="R33"/>
    </sheetView>
  </sheetViews>
  <sheetFormatPr defaultRowHeight="15"/>
  <cols>
    <col min="1" max="1" width="0.85546875" customWidth="1"/>
    <col min="2" max="2" width="11" customWidth="1"/>
    <col min="3" max="3" width="10.5703125" bestFit="1" customWidth="1"/>
    <col min="6" max="10" width="10.28515625" bestFit="1" customWidth="1"/>
    <col min="11" max="11" width="10.140625" customWidth="1"/>
    <col min="12" max="12" width="9.140625" customWidth="1"/>
    <col min="13" max="13" width="0.5703125" customWidth="1"/>
    <col min="14" max="14" width="10.5703125" style="685" bestFit="1" customWidth="1"/>
  </cols>
  <sheetData>
    <row r="1" spans="1:13" ht="4.5" customHeight="1" thickBot="1">
      <c r="A1" s="1"/>
      <c r="B1" s="50"/>
      <c r="C1" s="72"/>
      <c r="D1" s="49"/>
      <c r="E1" s="2"/>
      <c r="F1" s="48"/>
      <c r="G1" s="3"/>
      <c r="H1" s="49"/>
      <c r="I1" s="50"/>
      <c r="J1" s="51"/>
      <c r="K1" s="49"/>
      <c r="L1" s="52"/>
      <c r="M1" s="73"/>
    </row>
    <row r="2" spans="1:13">
      <c r="A2" s="10"/>
      <c r="B2" s="796" t="s">
        <v>1332</v>
      </c>
      <c r="C2" s="797"/>
      <c r="D2" s="797"/>
      <c r="E2" s="86"/>
      <c r="F2" s="86"/>
      <c r="G2" s="86"/>
      <c r="H2" s="798" t="s">
        <v>1718</v>
      </c>
      <c r="I2" s="799"/>
      <c r="J2" s="799"/>
      <c r="K2" s="799"/>
      <c r="L2" s="800"/>
      <c r="M2" s="74"/>
    </row>
    <row r="3" spans="1:13">
      <c r="A3" s="12"/>
      <c r="B3" s="803" t="s">
        <v>1340</v>
      </c>
      <c r="C3" s="804"/>
      <c r="D3" s="804"/>
      <c r="E3" s="88"/>
      <c r="F3" s="88"/>
      <c r="G3" s="88"/>
      <c r="H3" s="801"/>
      <c r="I3" s="801"/>
      <c r="J3" s="801"/>
      <c r="K3" s="801"/>
      <c r="L3" s="802"/>
      <c r="M3" s="75"/>
    </row>
    <row r="4" spans="1:13">
      <c r="A4" s="12"/>
      <c r="B4" s="87"/>
      <c r="C4" s="88"/>
      <c r="D4" s="88"/>
      <c r="E4" s="88"/>
      <c r="F4" s="88"/>
      <c r="G4" s="88"/>
      <c r="H4" s="805" t="s">
        <v>1333</v>
      </c>
      <c r="I4" s="805"/>
      <c r="J4" s="805"/>
      <c r="K4" s="805"/>
      <c r="L4" s="806"/>
      <c r="M4" s="75"/>
    </row>
    <row r="5" spans="1:13">
      <c r="A5" s="19"/>
      <c r="B5" s="89"/>
      <c r="C5" s="90"/>
      <c r="D5" s="90"/>
      <c r="E5" s="90"/>
      <c r="F5" s="76"/>
      <c r="G5" s="77"/>
      <c r="H5" s="805"/>
      <c r="I5" s="805"/>
      <c r="J5" s="805"/>
      <c r="K5" s="805"/>
      <c r="L5" s="806"/>
      <c r="M5" s="78"/>
    </row>
    <row r="6" spans="1:13">
      <c r="A6" s="4"/>
      <c r="B6" s="89"/>
      <c r="C6" s="90"/>
      <c r="D6" s="90"/>
      <c r="E6" s="90"/>
      <c r="F6" s="805"/>
      <c r="G6" s="816"/>
      <c r="H6" s="816"/>
      <c r="I6" s="816"/>
      <c r="J6" s="816"/>
      <c r="K6" s="816"/>
      <c r="L6" s="817"/>
      <c r="M6" s="79"/>
    </row>
    <row r="7" spans="1:13">
      <c r="A7" s="19"/>
      <c r="B7" s="89"/>
      <c r="C7" s="90"/>
      <c r="D7" s="90"/>
      <c r="E7" s="90"/>
      <c r="F7" s="76"/>
      <c r="G7" s="77"/>
      <c r="H7" s="82"/>
      <c r="I7" s="82"/>
      <c r="J7" s="82"/>
      <c r="K7" s="82"/>
      <c r="L7" s="83"/>
      <c r="M7" s="78"/>
    </row>
    <row r="8" spans="1:13" ht="15.75" thickBot="1">
      <c r="A8" s="12"/>
      <c r="B8" s="91"/>
      <c r="C8" s="92"/>
      <c r="D8" s="92"/>
      <c r="E8" s="92"/>
      <c r="F8" s="80"/>
      <c r="G8" s="81"/>
      <c r="H8" s="84"/>
      <c r="I8" s="84"/>
      <c r="J8" s="84"/>
      <c r="K8" s="84"/>
      <c r="L8" s="85"/>
      <c r="M8" s="75"/>
    </row>
    <row r="9" spans="1:13" ht="16.5" thickBot="1">
      <c r="A9" s="4"/>
      <c r="B9" s="807" t="s">
        <v>1331</v>
      </c>
      <c r="C9" s="808"/>
      <c r="D9" s="808"/>
      <c r="E9" s="808"/>
      <c r="F9" s="808"/>
      <c r="G9" s="808"/>
      <c r="H9" s="808"/>
      <c r="I9" s="808"/>
      <c r="J9" s="808"/>
      <c r="K9" s="808"/>
      <c r="L9" s="809"/>
      <c r="M9" s="5"/>
    </row>
    <row r="10" spans="1:13" ht="29.25" customHeight="1" thickBot="1">
      <c r="A10" s="4"/>
      <c r="B10" s="810" t="s">
        <v>1337</v>
      </c>
      <c r="C10" s="811"/>
      <c r="D10" s="811"/>
      <c r="E10" s="811"/>
      <c r="F10" s="811"/>
      <c r="G10" s="811"/>
      <c r="H10" s="811"/>
      <c r="I10" s="811"/>
      <c r="J10" s="811"/>
      <c r="K10" s="811"/>
      <c r="L10" s="812"/>
      <c r="M10" s="5"/>
    </row>
    <row r="11" spans="1:13" ht="3.75" customHeight="1" thickBot="1">
      <c r="A11" s="4"/>
      <c r="B11" s="26"/>
      <c r="C11" s="27"/>
      <c r="D11" s="28"/>
      <c r="E11" s="29"/>
      <c r="F11" s="43"/>
      <c r="G11" s="31"/>
      <c r="H11" s="44"/>
      <c r="I11" s="45"/>
      <c r="J11" s="46"/>
      <c r="K11" s="44"/>
      <c r="L11" s="47"/>
      <c r="M11" s="5"/>
    </row>
    <row r="12" spans="1:13">
      <c r="A12" s="4"/>
      <c r="B12" s="813" t="s">
        <v>0</v>
      </c>
      <c r="C12" s="813" t="s">
        <v>1</v>
      </c>
      <c r="D12" s="813" t="s">
        <v>2</v>
      </c>
      <c r="E12" s="818" t="s">
        <v>3</v>
      </c>
      <c r="F12" s="821" t="s">
        <v>4</v>
      </c>
      <c r="G12" s="822"/>
      <c r="H12" s="822"/>
      <c r="I12" s="822"/>
      <c r="J12" s="822"/>
      <c r="K12" s="822"/>
      <c r="L12" s="823"/>
      <c r="M12" s="5"/>
    </row>
    <row r="13" spans="1:13">
      <c r="A13" s="4"/>
      <c r="B13" s="814"/>
      <c r="C13" s="814"/>
      <c r="D13" s="814"/>
      <c r="E13" s="819"/>
      <c r="F13" s="824"/>
      <c r="G13" s="825"/>
      <c r="H13" s="825"/>
      <c r="I13" s="825"/>
      <c r="J13" s="825"/>
      <c r="K13" s="825"/>
      <c r="L13" s="826"/>
      <c r="M13" s="5"/>
    </row>
    <row r="14" spans="1:13" ht="15.75" thickBot="1">
      <c r="A14" s="4"/>
      <c r="B14" s="814"/>
      <c r="C14" s="814"/>
      <c r="D14" s="814"/>
      <c r="E14" s="819"/>
      <c r="F14" s="827"/>
      <c r="G14" s="828"/>
      <c r="H14" s="828"/>
      <c r="I14" s="828"/>
      <c r="J14" s="828"/>
      <c r="K14" s="828"/>
      <c r="L14" s="829"/>
      <c r="M14" s="5"/>
    </row>
    <row r="15" spans="1:13" ht="14.25" customHeight="1" thickBot="1">
      <c r="A15" s="4"/>
      <c r="B15" s="815"/>
      <c r="C15" s="815"/>
      <c r="D15" s="815"/>
      <c r="E15" s="820"/>
      <c r="F15" s="67" t="s">
        <v>5</v>
      </c>
      <c r="G15" s="68" t="s">
        <v>6</v>
      </c>
      <c r="H15" s="69" t="s">
        <v>7</v>
      </c>
      <c r="I15" s="70" t="s">
        <v>8</v>
      </c>
      <c r="J15" s="67" t="s">
        <v>9</v>
      </c>
      <c r="K15" s="68" t="s">
        <v>10</v>
      </c>
      <c r="L15" s="71" t="s">
        <v>11</v>
      </c>
      <c r="M15" s="5"/>
    </row>
    <row r="16" spans="1:13" ht="15.75" thickBot="1">
      <c r="A16" s="4"/>
      <c r="B16" s="790" t="s">
        <v>1335</v>
      </c>
      <c r="C16" s="791"/>
      <c r="D16" s="791"/>
      <c r="E16" s="791"/>
      <c r="F16" s="791"/>
      <c r="G16" s="791"/>
      <c r="H16" s="791"/>
      <c r="I16" s="791"/>
      <c r="J16" s="791"/>
      <c r="K16" s="791"/>
      <c r="L16" s="792"/>
      <c r="M16" s="5"/>
    </row>
    <row r="17" spans="1:14">
      <c r="A17" s="4"/>
      <c r="B17" s="156" t="s">
        <v>609</v>
      </c>
      <c r="C17" s="157" t="s">
        <v>610</v>
      </c>
      <c r="D17" s="158">
        <v>1.7198496000000003</v>
      </c>
      <c r="E17" s="159">
        <v>2.6059999999999999</v>
      </c>
      <c r="F17" s="687">
        <v>27291.866909580636</v>
      </c>
      <c r="G17" s="688"/>
      <c r="H17" s="688"/>
      <c r="I17" s="771"/>
      <c r="J17" s="688"/>
      <c r="K17" s="689"/>
      <c r="L17" s="690"/>
      <c r="M17" s="5"/>
    </row>
    <row r="18" spans="1:14">
      <c r="A18" s="19"/>
      <c r="B18" s="164" t="s">
        <v>611</v>
      </c>
      <c r="C18" s="165" t="s">
        <v>612</v>
      </c>
      <c r="D18" s="166">
        <v>1.7006976000000003</v>
      </c>
      <c r="E18" s="167">
        <v>2.5770444444444447</v>
      </c>
      <c r="F18" s="691">
        <v>26919.03429079779</v>
      </c>
      <c r="G18" s="692"/>
      <c r="H18" s="692"/>
      <c r="I18" s="772"/>
      <c r="J18" s="692"/>
      <c r="K18" s="693"/>
      <c r="L18" s="694"/>
      <c r="M18" s="9"/>
    </row>
    <row r="19" spans="1:14">
      <c r="A19" s="12"/>
      <c r="B19" s="164" t="s">
        <v>613</v>
      </c>
      <c r="C19" s="165" t="s">
        <v>614</v>
      </c>
      <c r="D19" s="166">
        <v>1.6815456</v>
      </c>
      <c r="E19" s="167">
        <v>2.5480888888888891</v>
      </c>
      <c r="F19" s="691">
        <v>26632.817320628543</v>
      </c>
      <c r="G19" s="692"/>
      <c r="H19" s="692"/>
      <c r="I19" s="772"/>
      <c r="J19" s="692"/>
      <c r="K19" s="693"/>
      <c r="L19" s="694"/>
      <c r="M19" s="11"/>
    </row>
    <row r="20" spans="1:14">
      <c r="A20" s="19"/>
      <c r="B20" s="164" t="s">
        <v>615</v>
      </c>
      <c r="C20" s="165" t="s">
        <v>616</v>
      </c>
      <c r="D20" s="166">
        <v>1.6623936000000001</v>
      </c>
      <c r="E20" s="167">
        <v>2.519133333333333</v>
      </c>
      <c r="F20" s="691">
        <v>26341.484421190682</v>
      </c>
      <c r="G20" s="692"/>
      <c r="H20" s="692"/>
      <c r="I20" s="772"/>
      <c r="J20" s="692"/>
      <c r="K20" s="693"/>
      <c r="L20" s="694"/>
      <c r="M20" s="18"/>
    </row>
    <row r="21" spans="1:14">
      <c r="A21" s="10"/>
      <c r="B21" s="164" t="s">
        <v>617</v>
      </c>
      <c r="C21" s="165" t="s">
        <v>618</v>
      </c>
      <c r="D21" s="166">
        <v>1.6432416000000001</v>
      </c>
      <c r="E21" s="167">
        <v>2.4901777777777778</v>
      </c>
      <c r="F21" s="691">
        <v>26055.267451021424</v>
      </c>
      <c r="G21" s="692"/>
      <c r="H21" s="692"/>
      <c r="I21" s="772"/>
      <c r="J21" s="692"/>
      <c r="K21" s="693"/>
      <c r="L21" s="694"/>
      <c r="M21" s="5"/>
      <c r="N21" s="754"/>
    </row>
    <row r="22" spans="1:14" ht="15.75" thickBot="1">
      <c r="A22" s="4"/>
      <c r="B22" s="172" t="s">
        <v>619</v>
      </c>
      <c r="C22" s="173" t="s">
        <v>620</v>
      </c>
      <c r="D22" s="174">
        <v>1.6240896</v>
      </c>
      <c r="E22" s="175">
        <v>2.4612222222222222</v>
      </c>
      <c r="F22" s="695">
        <v>25769.050480852169</v>
      </c>
      <c r="G22" s="696"/>
      <c r="H22" s="696"/>
      <c r="I22" s="773"/>
      <c r="J22" s="696"/>
      <c r="K22" s="697"/>
      <c r="L22" s="698"/>
      <c r="M22" s="20"/>
    </row>
    <row r="23" spans="1:14">
      <c r="A23" s="39"/>
      <c r="B23" s="180" t="s">
        <v>621</v>
      </c>
      <c r="C23" s="181" t="s">
        <v>622</v>
      </c>
      <c r="D23" s="182">
        <v>1.6049376000000004</v>
      </c>
      <c r="E23" s="183">
        <v>2.432266666666667</v>
      </c>
      <c r="F23" s="699">
        <v>24158.468421159941</v>
      </c>
      <c r="G23" s="688">
        <v>25924.288540523914</v>
      </c>
      <c r="H23" s="688"/>
      <c r="I23" s="771"/>
      <c r="J23" s="688"/>
      <c r="K23" s="688"/>
      <c r="L23" s="700"/>
      <c r="M23" s="21"/>
    </row>
    <row r="24" spans="1:14">
      <c r="A24" s="40"/>
      <c r="B24" s="164" t="s">
        <v>623</v>
      </c>
      <c r="C24" s="165" t="s">
        <v>624</v>
      </c>
      <c r="D24" s="166">
        <v>1.5857856000000001</v>
      </c>
      <c r="E24" s="167">
        <v>2.4033111111111114</v>
      </c>
      <c r="F24" s="701">
        <v>23801.402053442838</v>
      </c>
      <c r="G24" s="692">
        <v>25546.20050471916</v>
      </c>
      <c r="H24" s="692"/>
      <c r="I24" s="772"/>
      <c r="J24" s="692"/>
      <c r="K24" s="692"/>
      <c r="L24" s="702"/>
      <c r="M24" s="22"/>
    </row>
    <row r="25" spans="1:14">
      <c r="A25" s="41"/>
      <c r="B25" s="164" t="s">
        <v>625</v>
      </c>
      <c r="C25" s="165" t="s">
        <v>626</v>
      </c>
      <c r="D25" s="166">
        <v>1.5666336000000001</v>
      </c>
      <c r="E25" s="167">
        <v>2.3743555555555553</v>
      </c>
      <c r="F25" s="701">
        <v>23530.951334339348</v>
      </c>
      <c r="G25" s="692">
        <v>25254.72811752799</v>
      </c>
      <c r="H25" s="692"/>
      <c r="I25" s="772"/>
      <c r="J25" s="692"/>
      <c r="K25" s="692"/>
      <c r="L25" s="702"/>
      <c r="M25" s="23"/>
    </row>
    <row r="26" spans="1:14">
      <c r="A26" s="19"/>
      <c r="B26" s="164" t="s">
        <v>627</v>
      </c>
      <c r="C26" s="165" t="s">
        <v>628</v>
      </c>
      <c r="D26" s="166">
        <v>1.5474816000000002</v>
      </c>
      <c r="E26" s="167">
        <v>2.3454000000000002</v>
      </c>
      <c r="F26" s="701">
        <v>23255.384685967234</v>
      </c>
      <c r="G26" s="692">
        <v>24958.13980106821</v>
      </c>
      <c r="H26" s="692"/>
      <c r="I26" s="772"/>
      <c r="J26" s="692"/>
      <c r="K26" s="692"/>
      <c r="L26" s="702"/>
      <c r="M26" s="22"/>
    </row>
    <row r="27" spans="1:14">
      <c r="A27" s="4"/>
      <c r="B27" s="164" t="s">
        <v>629</v>
      </c>
      <c r="C27" s="165" t="s">
        <v>630</v>
      </c>
      <c r="D27" s="166">
        <v>1.5283296000000002</v>
      </c>
      <c r="E27" s="167">
        <v>2.3164444444444445</v>
      </c>
      <c r="F27" s="701">
        <v>22984.933966863733</v>
      </c>
      <c r="G27" s="692">
        <v>24666.667413877047</v>
      </c>
      <c r="H27" s="692"/>
      <c r="I27" s="772"/>
      <c r="J27" s="692"/>
      <c r="K27" s="692"/>
      <c r="L27" s="702"/>
      <c r="M27" s="24"/>
    </row>
    <row r="28" spans="1:14" ht="15.75" thickBot="1">
      <c r="A28" s="10"/>
      <c r="B28" s="188" t="s">
        <v>631</v>
      </c>
      <c r="C28" s="173" t="s">
        <v>632</v>
      </c>
      <c r="D28" s="174">
        <v>1.5091776000000001</v>
      </c>
      <c r="E28" s="175">
        <v>2.2874888888888889</v>
      </c>
      <c r="F28" s="703">
        <v>22714.483247760236</v>
      </c>
      <c r="G28" s="696">
        <v>24375.195026685877</v>
      </c>
      <c r="H28" s="696"/>
      <c r="I28" s="773"/>
      <c r="J28" s="696"/>
      <c r="K28" s="696"/>
      <c r="L28" s="704"/>
      <c r="M28" s="7"/>
    </row>
    <row r="29" spans="1:14">
      <c r="A29" s="12"/>
      <c r="B29" s="180" t="s">
        <v>633</v>
      </c>
      <c r="C29" s="181" t="s">
        <v>634</v>
      </c>
      <c r="D29" s="182">
        <v>1.4900256000000003</v>
      </c>
      <c r="E29" s="183">
        <v>2.2585333333333333</v>
      </c>
      <c r="F29" s="705">
        <v>21145.261907774217</v>
      </c>
      <c r="G29" s="706">
        <v>22444.03252865672</v>
      </c>
      <c r="H29" s="706">
        <v>23673.8001117852</v>
      </c>
      <c r="I29" s="774"/>
      <c r="J29" s="706"/>
      <c r="K29" s="706"/>
      <c r="L29" s="707"/>
      <c r="M29" s="9"/>
    </row>
    <row r="30" spans="1:14">
      <c r="A30" s="19"/>
      <c r="B30" s="164" t="s">
        <v>635</v>
      </c>
      <c r="C30" s="165" t="s">
        <v>636</v>
      </c>
      <c r="D30" s="166">
        <v>1.4708736</v>
      </c>
      <c r="E30" s="167">
        <v>2.2295777777777781</v>
      </c>
      <c r="F30" s="708">
        <v>20809.349164444582</v>
      </c>
      <c r="G30" s="692">
        <v>22086.966160939628</v>
      </c>
      <c r="H30" s="692">
        <v>23300.967493002358</v>
      </c>
      <c r="I30" s="772"/>
      <c r="J30" s="692"/>
      <c r="K30" s="692"/>
      <c r="L30" s="694"/>
      <c r="M30" s="11"/>
    </row>
    <row r="31" spans="1:14">
      <c r="A31" s="19"/>
      <c r="B31" s="164" t="s">
        <v>637</v>
      </c>
      <c r="C31" s="165" t="s">
        <v>638</v>
      </c>
      <c r="D31" s="166">
        <v>1.4517216000000002</v>
      </c>
      <c r="E31" s="167">
        <v>2.200622222222222</v>
      </c>
      <c r="F31" s="708">
        <v>20554.730674556729</v>
      </c>
      <c r="G31" s="692">
        <v>21816.515441836124</v>
      </c>
      <c r="H31" s="692">
        <v>23014.750522833107</v>
      </c>
      <c r="I31" s="772"/>
      <c r="J31" s="692"/>
      <c r="K31" s="692"/>
      <c r="L31" s="694"/>
      <c r="M31" s="18"/>
    </row>
    <row r="32" spans="1:14">
      <c r="A32" s="12"/>
      <c r="B32" s="164" t="s">
        <v>639</v>
      </c>
      <c r="C32" s="165" t="s">
        <v>640</v>
      </c>
      <c r="D32" s="166">
        <v>1.4325696000000003</v>
      </c>
      <c r="E32" s="167">
        <v>2.1716666666666669</v>
      </c>
      <c r="F32" s="708">
        <v>20300.11218466888</v>
      </c>
      <c r="G32" s="692">
        <v>21546.064722732619</v>
      </c>
      <c r="H32" s="692">
        <v>22728.533552663852</v>
      </c>
      <c r="I32" s="772"/>
      <c r="J32" s="692"/>
      <c r="K32" s="692"/>
      <c r="L32" s="694"/>
      <c r="M32" s="5"/>
    </row>
    <row r="33" spans="1:13">
      <c r="A33" s="10"/>
      <c r="B33" s="164" t="s">
        <v>641</v>
      </c>
      <c r="C33" s="165" t="s">
        <v>642</v>
      </c>
      <c r="D33" s="166">
        <v>1.4134176000000001</v>
      </c>
      <c r="E33" s="167">
        <v>2.1427111111111112</v>
      </c>
      <c r="F33" s="708">
        <v>20040.377765512425</v>
      </c>
      <c r="G33" s="692">
        <v>21270.498074360512</v>
      </c>
      <c r="H33" s="692">
        <v>22437.200653225998</v>
      </c>
      <c r="I33" s="772"/>
      <c r="J33" s="692"/>
      <c r="K33" s="692"/>
      <c r="L33" s="694"/>
      <c r="M33" s="20"/>
    </row>
    <row r="34" spans="1:13" ht="15.75" thickBot="1">
      <c r="A34" s="4"/>
      <c r="B34" s="188" t="s">
        <v>643</v>
      </c>
      <c r="C34" s="173" t="s">
        <v>644</v>
      </c>
      <c r="D34" s="174">
        <v>1.3942656000000002</v>
      </c>
      <c r="E34" s="175">
        <v>2.1137555555555556</v>
      </c>
      <c r="F34" s="709">
        <v>19785.759275624565</v>
      </c>
      <c r="G34" s="710">
        <v>21000.047355257011</v>
      </c>
      <c r="H34" s="710">
        <v>22150.983683056744</v>
      </c>
      <c r="I34" s="775"/>
      <c r="J34" s="710"/>
      <c r="K34" s="710"/>
      <c r="L34" s="711"/>
      <c r="M34" s="11"/>
    </row>
    <row r="35" spans="1:13">
      <c r="A35" s="37"/>
      <c r="B35" s="180" t="s">
        <v>645</v>
      </c>
      <c r="C35" s="181" t="s">
        <v>646</v>
      </c>
      <c r="D35" s="182">
        <v>1.3751135999999999</v>
      </c>
      <c r="E35" s="183">
        <v>2.0848</v>
      </c>
      <c r="F35" s="712">
        <v>18329.419402100408</v>
      </c>
      <c r="G35" s="706">
        <v>19531.721955301626</v>
      </c>
      <c r="H35" s="706">
        <v>20730.177805718416</v>
      </c>
      <c r="I35" s="774">
        <v>21865.347882452403</v>
      </c>
      <c r="J35" s="706"/>
      <c r="K35" s="713"/>
      <c r="L35" s="707"/>
      <c r="M35" s="11"/>
    </row>
    <row r="36" spans="1:13">
      <c r="A36" s="8"/>
      <c r="B36" s="164" t="s">
        <v>647</v>
      </c>
      <c r="C36" s="165" t="s">
        <v>648</v>
      </c>
      <c r="D36" s="166">
        <v>1.3559616000000001</v>
      </c>
      <c r="E36" s="167">
        <v>2.0558444444444444</v>
      </c>
      <c r="F36" s="701">
        <v>18089.205364944955</v>
      </c>
      <c r="G36" s="692">
        <v>19276.325844164949</v>
      </c>
      <c r="H36" s="692">
        <v>20458.94946536608</v>
      </c>
      <c r="I36" s="772">
        <v>21578.353291034324</v>
      </c>
      <c r="J36" s="692"/>
      <c r="K36" s="693"/>
      <c r="L36" s="694"/>
      <c r="M36" s="20"/>
    </row>
    <row r="37" spans="1:13">
      <c r="A37" s="38"/>
      <c r="B37" s="164" t="s">
        <v>649</v>
      </c>
      <c r="C37" s="165" t="s">
        <v>650</v>
      </c>
      <c r="D37" s="166">
        <v>1.3368096000000003</v>
      </c>
      <c r="E37" s="167">
        <v>2.0268888888888892</v>
      </c>
      <c r="F37" s="701">
        <v>17848.99132778951</v>
      </c>
      <c r="G37" s="692">
        <v>19020.929733028268</v>
      </c>
      <c r="H37" s="692">
        <v>20187.721125013766</v>
      </c>
      <c r="I37" s="772">
        <v>21291.358699616245</v>
      </c>
      <c r="J37" s="692"/>
      <c r="K37" s="693"/>
      <c r="L37" s="694"/>
      <c r="M37" s="5"/>
    </row>
    <row r="38" spans="1:13">
      <c r="A38" s="8"/>
      <c r="B38" s="164" t="s">
        <v>651</v>
      </c>
      <c r="C38" s="165" t="s">
        <v>652</v>
      </c>
      <c r="D38" s="166">
        <v>1.3176576</v>
      </c>
      <c r="E38" s="167">
        <v>1.9979333333333336</v>
      </c>
      <c r="F38" s="701">
        <v>17608.777290634062</v>
      </c>
      <c r="G38" s="692">
        <v>18765.533621891591</v>
      </c>
      <c r="H38" s="692">
        <v>19916.492784661423</v>
      </c>
      <c r="I38" s="772">
        <v>21004.364108198162</v>
      </c>
      <c r="J38" s="692"/>
      <c r="K38" s="693"/>
      <c r="L38" s="694"/>
      <c r="M38" s="18"/>
    </row>
    <row r="39" spans="1:13">
      <c r="A39" s="39"/>
      <c r="B39" s="164" t="s">
        <v>653</v>
      </c>
      <c r="C39" s="165" t="s">
        <v>654</v>
      </c>
      <c r="D39" s="166">
        <v>1.2985056000000001</v>
      </c>
      <c r="E39" s="167">
        <v>1.9689777777777777</v>
      </c>
      <c r="F39" s="701">
        <v>17297.195656996159</v>
      </c>
      <c r="G39" s="692">
        <v>18428.843257313132</v>
      </c>
      <c r="H39" s="692">
        <v>19558.648795695513</v>
      </c>
      <c r="I39" s="772">
        <v>20630.753868166488</v>
      </c>
      <c r="J39" s="692"/>
      <c r="K39" s="693"/>
      <c r="L39" s="694"/>
      <c r="M39" s="20"/>
    </row>
    <row r="40" spans="1:13" ht="15.75" thickBot="1">
      <c r="A40" s="40"/>
      <c r="B40" s="188" t="s">
        <v>655</v>
      </c>
      <c r="C40" s="173" t="s">
        <v>656</v>
      </c>
      <c r="D40" s="174">
        <v>1.2793536000000001</v>
      </c>
      <c r="E40" s="175">
        <v>1.9400222222222223</v>
      </c>
      <c r="F40" s="714">
        <v>17056.98161984071</v>
      </c>
      <c r="G40" s="710">
        <v>18173.447146176451</v>
      </c>
      <c r="H40" s="710">
        <v>19287.420455343174</v>
      </c>
      <c r="I40" s="775">
        <v>20343.759276748413</v>
      </c>
      <c r="J40" s="710"/>
      <c r="K40" s="715"/>
      <c r="L40" s="711"/>
      <c r="M40" s="5"/>
    </row>
    <row r="41" spans="1:13">
      <c r="A41" s="41"/>
      <c r="B41" s="180" t="s">
        <v>657</v>
      </c>
      <c r="C41" s="181" t="s">
        <v>658</v>
      </c>
      <c r="D41" s="182">
        <v>1.2602016</v>
      </c>
      <c r="E41" s="183">
        <v>1.9110666666666667</v>
      </c>
      <c r="F41" s="716">
        <v>16123.052535792267</v>
      </c>
      <c r="G41" s="717">
        <v>16816.767582685261</v>
      </c>
      <c r="H41" s="717">
        <v>17428.051180849867</v>
      </c>
      <c r="I41" s="776">
        <v>19016.19211499083</v>
      </c>
      <c r="J41" s="717"/>
      <c r="K41" s="718"/>
      <c r="L41" s="719"/>
      <c r="M41" s="5"/>
    </row>
    <row r="42" spans="1:13">
      <c r="A42" s="19"/>
      <c r="B42" s="164" t="s">
        <v>659</v>
      </c>
      <c r="C42" s="165" t="s">
        <v>660</v>
      </c>
      <c r="D42" s="166">
        <v>1.2410496000000002</v>
      </c>
      <c r="E42" s="167">
        <v>1.8821111111111111</v>
      </c>
      <c r="F42" s="701">
        <v>15893.349332680651</v>
      </c>
      <c r="G42" s="692">
        <v>16576.553545529812</v>
      </c>
      <c r="H42" s="692">
        <v>17179.102436215686</v>
      </c>
      <c r="I42" s="772">
        <v>18744.963774638505</v>
      </c>
      <c r="J42" s="692"/>
      <c r="K42" s="693"/>
      <c r="L42" s="694"/>
      <c r="M42" s="5"/>
    </row>
    <row r="43" spans="1:13">
      <c r="A43" s="4"/>
      <c r="B43" s="164" t="s">
        <v>661</v>
      </c>
      <c r="C43" s="165" t="s">
        <v>662</v>
      </c>
      <c r="D43" s="166">
        <v>1.2218976000000001</v>
      </c>
      <c r="E43" s="167">
        <v>1.8531555555555557</v>
      </c>
      <c r="F43" s="701">
        <v>15663.646129569039</v>
      </c>
      <c r="G43" s="692">
        <v>16336.33950837436</v>
      </c>
      <c r="H43" s="692">
        <v>16930.153691581505</v>
      </c>
      <c r="I43" s="772">
        <v>18473.735434286184</v>
      </c>
      <c r="J43" s="692"/>
      <c r="K43" s="693"/>
      <c r="L43" s="694"/>
      <c r="M43" s="18"/>
    </row>
    <row r="44" spans="1:13">
      <c r="A44" s="10"/>
      <c r="B44" s="164" t="s">
        <v>663</v>
      </c>
      <c r="C44" s="165" t="s">
        <v>664</v>
      </c>
      <c r="D44" s="166">
        <v>1.2027456000000001</v>
      </c>
      <c r="E44" s="167">
        <v>1.8242</v>
      </c>
      <c r="F44" s="701">
        <v>15433.942926457425</v>
      </c>
      <c r="G44" s="692">
        <v>16096.125471218911</v>
      </c>
      <c r="H44" s="692">
        <v>16681.204946947317</v>
      </c>
      <c r="I44" s="772">
        <v>18202.507093933855</v>
      </c>
      <c r="J44" s="692"/>
      <c r="K44" s="693"/>
      <c r="L44" s="694"/>
      <c r="M44" s="20"/>
    </row>
    <row r="45" spans="1:13">
      <c r="A45" s="12"/>
      <c r="B45" s="164" t="s">
        <v>665</v>
      </c>
      <c r="C45" s="165" t="s">
        <v>666</v>
      </c>
      <c r="D45" s="166">
        <v>1.1835936</v>
      </c>
      <c r="E45" s="167">
        <v>1.7952444444444446</v>
      </c>
      <c r="F45" s="701">
        <v>15204.239723345805</v>
      </c>
      <c r="G45" s="692">
        <v>15784.543837581003</v>
      </c>
      <c r="H45" s="692">
        <v>16357.409315373863</v>
      </c>
      <c r="I45" s="772">
        <v>17844.66310496792</v>
      </c>
      <c r="J45" s="692"/>
      <c r="K45" s="693"/>
      <c r="L45" s="694"/>
      <c r="M45" s="20"/>
    </row>
    <row r="46" spans="1:13" ht="15.75" thickBot="1">
      <c r="A46" s="19"/>
      <c r="B46" s="188" t="s">
        <v>667</v>
      </c>
      <c r="C46" s="173" t="s">
        <v>668</v>
      </c>
      <c r="D46" s="174">
        <v>1.1644416000000002</v>
      </c>
      <c r="E46" s="175">
        <v>1.7662888888888888</v>
      </c>
      <c r="F46" s="720">
        <v>14974.536520234193</v>
      </c>
      <c r="G46" s="721">
        <v>15544.329800425558</v>
      </c>
      <c r="H46" s="721">
        <v>16108.460570739675</v>
      </c>
      <c r="I46" s="777">
        <v>17573.434764615595</v>
      </c>
      <c r="J46" s="721"/>
      <c r="K46" s="721"/>
      <c r="L46" s="722"/>
      <c r="M46" s="5"/>
    </row>
    <row r="47" spans="1:13">
      <c r="A47" s="19"/>
      <c r="B47" s="180" t="s">
        <v>669</v>
      </c>
      <c r="C47" s="181" t="s">
        <v>670</v>
      </c>
      <c r="D47" s="182">
        <v>1.1452896000000001</v>
      </c>
      <c r="E47" s="183">
        <v>1.7373333333333334</v>
      </c>
      <c r="F47" s="699">
        <v>14429.508295807578</v>
      </c>
      <c r="G47" s="688">
        <v>14744.833317122575</v>
      </c>
      <c r="H47" s="688">
        <v>15375.483359752565</v>
      </c>
      <c r="I47" s="778">
        <v>16385.674368219679</v>
      </c>
      <c r="J47" s="723">
        <v>17388.822072876857</v>
      </c>
      <c r="K47" s="724"/>
      <c r="L47" s="725"/>
      <c r="M47" s="18"/>
    </row>
    <row r="48" spans="1:13">
      <c r="A48" s="12"/>
      <c r="B48" s="164" t="s">
        <v>671</v>
      </c>
      <c r="C48" s="165" t="s">
        <v>672</v>
      </c>
      <c r="D48" s="166">
        <v>1.1261376000000001</v>
      </c>
      <c r="E48" s="167">
        <v>1.708377777777778</v>
      </c>
      <c r="F48" s="701">
        <v>14205.060509717878</v>
      </c>
      <c r="G48" s="692">
        <v>14515.130114010963</v>
      </c>
      <c r="H48" s="692">
        <v>15135.269322597118</v>
      </c>
      <c r="I48" s="779">
        <v>16130.278257083</v>
      </c>
      <c r="J48" s="726">
        <v>17117.593732524518</v>
      </c>
      <c r="K48" s="727"/>
      <c r="L48" s="728"/>
      <c r="M48" s="18"/>
    </row>
    <row r="49" spans="1:13">
      <c r="A49" s="10"/>
      <c r="B49" s="164" t="s">
        <v>673</v>
      </c>
      <c r="C49" s="165" t="s">
        <v>674</v>
      </c>
      <c r="D49" s="166">
        <v>1.1069856000000002</v>
      </c>
      <c r="E49" s="167">
        <v>1.6794222222222221</v>
      </c>
      <c r="F49" s="701">
        <v>13980.612723628181</v>
      </c>
      <c r="G49" s="692">
        <v>14285.426910899341</v>
      </c>
      <c r="H49" s="692">
        <v>14895.055285441671</v>
      </c>
      <c r="I49" s="779">
        <v>15874.882145946325</v>
      </c>
      <c r="J49" s="726">
        <v>16846.365392172196</v>
      </c>
      <c r="K49" s="727"/>
      <c r="L49" s="728"/>
      <c r="M49" s="20"/>
    </row>
    <row r="50" spans="1:13">
      <c r="A50" s="4"/>
      <c r="B50" s="164" t="s">
        <v>675</v>
      </c>
      <c r="C50" s="165" t="s">
        <v>676</v>
      </c>
      <c r="D50" s="166">
        <v>1.0878336</v>
      </c>
      <c r="E50" s="167">
        <v>1.6504666666666667</v>
      </c>
      <c r="F50" s="701">
        <v>13756.164937538482</v>
      </c>
      <c r="G50" s="692">
        <v>14055.723707787733</v>
      </c>
      <c r="H50" s="692">
        <v>14654.841248286222</v>
      </c>
      <c r="I50" s="779">
        <v>15619.486034809641</v>
      </c>
      <c r="J50" s="726">
        <v>16575.13705181986</v>
      </c>
      <c r="K50" s="727"/>
      <c r="L50" s="728"/>
      <c r="M50" s="11"/>
    </row>
    <row r="51" spans="1:13">
      <c r="A51" s="12"/>
      <c r="B51" s="164" t="s">
        <v>677</v>
      </c>
      <c r="C51" s="165" t="s">
        <v>678</v>
      </c>
      <c r="D51" s="166">
        <v>1.0686816000000001</v>
      </c>
      <c r="E51" s="167">
        <v>1.6215111111111111</v>
      </c>
      <c r="F51" s="701">
        <v>13460.349554966324</v>
      </c>
      <c r="G51" s="692">
        <v>13754.652908193657</v>
      </c>
      <c r="H51" s="692">
        <v>14343.259614648314</v>
      </c>
      <c r="I51" s="779">
        <v>15282.795670231184</v>
      </c>
      <c r="J51" s="726">
        <v>16217.293062853938</v>
      </c>
      <c r="K51" s="727"/>
      <c r="L51" s="728"/>
      <c r="M51" s="11"/>
    </row>
    <row r="52" spans="1:13" ht="15.75" thickBot="1">
      <c r="A52" s="10"/>
      <c r="B52" s="188" t="s">
        <v>679</v>
      </c>
      <c r="C52" s="173" t="s">
        <v>680</v>
      </c>
      <c r="D52" s="174">
        <v>1.0495296000000003</v>
      </c>
      <c r="E52" s="175">
        <v>1.5925555555555557</v>
      </c>
      <c r="F52" s="703">
        <v>13235.901768876627</v>
      </c>
      <c r="G52" s="696">
        <v>13524.949705082041</v>
      </c>
      <c r="H52" s="696">
        <v>14103.045577492874</v>
      </c>
      <c r="I52" s="780">
        <v>15027.399559094505</v>
      </c>
      <c r="J52" s="729">
        <v>15946.064722501611</v>
      </c>
      <c r="K52" s="730"/>
      <c r="L52" s="731"/>
      <c r="M52" s="20"/>
    </row>
    <row r="53" spans="1:13">
      <c r="A53" s="10"/>
      <c r="B53" s="180" t="s">
        <v>681</v>
      </c>
      <c r="C53" s="181" t="s">
        <v>682</v>
      </c>
      <c r="D53" s="182">
        <v>1.0303776</v>
      </c>
      <c r="E53" s="183">
        <v>1.5636000000000001</v>
      </c>
      <c r="F53" s="712">
        <v>12727.66146360343</v>
      </c>
      <c r="G53" s="706">
        <v>13011.453982786928</v>
      </c>
      <c r="H53" s="706">
        <v>13295.246501970427</v>
      </c>
      <c r="I53" s="774">
        <v>13862.831540337413</v>
      </c>
      <c r="J53" s="706">
        <v>14772.003447957819</v>
      </c>
      <c r="K53" s="713">
        <v>15674.836382149273</v>
      </c>
      <c r="L53" s="707"/>
      <c r="M53" s="5"/>
    </row>
    <row r="54" spans="1:13">
      <c r="A54" s="10"/>
      <c r="B54" s="164" t="s">
        <v>683</v>
      </c>
      <c r="C54" s="165" t="s">
        <v>684</v>
      </c>
      <c r="D54" s="166">
        <v>1.0112256000000002</v>
      </c>
      <c r="E54" s="167">
        <v>1.5346444444444445</v>
      </c>
      <c r="F54" s="701">
        <v>12508.469094535651</v>
      </c>
      <c r="G54" s="692">
        <v>12787.006196697224</v>
      </c>
      <c r="H54" s="692">
        <v>13065.543298858813</v>
      </c>
      <c r="I54" s="772">
        <v>13622.617503181969</v>
      </c>
      <c r="J54" s="692">
        <v>14516.607336821144</v>
      </c>
      <c r="K54" s="693">
        <v>15403.608041796946</v>
      </c>
      <c r="L54" s="694"/>
      <c r="M54" s="18"/>
    </row>
    <row r="55" spans="1:13">
      <c r="A55" s="4"/>
      <c r="B55" s="164" t="s">
        <v>685</v>
      </c>
      <c r="C55" s="165" t="s">
        <v>686</v>
      </c>
      <c r="D55" s="166">
        <v>0.9920736</v>
      </c>
      <c r="E55" s="167">
        <v>1.5056888888888891</v>
      </c>
      <c r="F55" s="701">
        <v>12289.276725467866</v>
      </c>
      <c r="G55" s="692">
        <v>12562.558410607531</v>
      </c>
      <c r="H55" s="692">
        <v>12835.840095747195</v>
      </c>
      <c r="I55" s="772">
        <v>13382.403466026519</v>
      </c>
      <c r="J55" s="692">
        <v>14261.211225684459</v>
      </c>
      <c r="K55" s="693">
        <v>15132.379701444617</v>
      </c>
      <c r="L55" s="694"/>
      <c r="M55" s="20"/>
    </row>
    <row r="56" spans="1:13">
      <c r="A56" s="12"/>
      <c r="B56" s="164" t="s">
        <v>687</v>
      </c>
      <c r="C56" s="165" t="s">
        <v>688</v>
      </c>
      <c r="D56" s="166">
        <v>0.97292160000000016</v>
      </c>
      <c r="E56" s="167">
        <v>1.4767333333333332</v>
      </c>
      <c r="F56" s="701">
        <v>12070.084356400084</v>
      </c>
      <c r="G56" s="692">
        <v>12338.110624517834</v>
      </c>
      <c r="H56" s="692">
        <v>12606.136892635579</v>
      </c>
      <c r="I56" s="772">
        <v>13142.189428871076</v>
      </c>
      <c r="J56" s="692">
        <v>14005.815114547775</v>
      </c>
      <c r="K56" s="693">
        <v>14861.151361092287</v>
      </c>
      <c r="L56" s="694"/>
      <c r="M56" s="5"/>
    </row>
    <row r="57" spans="1:13">
      <c r="A57" s="12"/>
      <c r="B57" s="164" t="s">
        <v>689</v>
      </c>
      <c r="C57" s="165" t="s">
        <v>690</v>
      </c>
      <c r="D57" s="166">
        <v>0.95376960000000011</v>
      </c>
      <c r="E57" s="167">
        <v>1.4477777777777778</v>
      </c>
      <c r="F57" s="701">
        <v>11779.524390849843</v>
      </c>
      <c r="G57" s="692">
        <v>12042.295241945676</v>
      </c>
      <c r="H57" s="692">
        <v>12305.066093041505</v>
      </c>
      <c r="I57" s="772">
        <v>12830.607795233163</v>
      </c>
      <c r="J57" s="692">
        <v>13669.124749969322</v>
      </c>
      <c r="K57" s="693">
        <v>14503.307372126363</v>
      </c>
      <c r="L57" s="694"/>
      <c r="M57" s="5"/>
    </row>
    <row r="58" spans="1:13" ht="15.75" thickBot="1">
      <c r="A58" s="10"/>
      <c r="B58" s="188" t="s">
        <v>691</v>
      </c>
      <c r="C58" s="173" t="s">
        <v>692</v>
      </c>
      <c r="D58" s="174">
        <v>0.93461760000000005</v>
      </c>
      <c r="E58" s="175">
        <v>1.4188222222222224</v>
      </c>
      <c r="F58" s="714">
        <v>11560.33202178206</v>
      </c>
      <c r="G58" s="710">
        <v>11817.847455855977</v>
      </c>
      <c r="H58" s="710">
        <v>12075.362889929886</v>
      </c>
      <c r="I58" s="775">
        <v>12590.393758077715</v>
      </c>
      <c r="J58" s="710">
        <v>13413.728638832639</v>
      </c>
      <c r="K58" s="715">
        <v>14232.07903177403</v>
      </c>
      <c r="L58" s="694"/>
      <c r="M58" s="5"/>
    </row>
    <row r="59" spans="1:13">
      <c r="A59" s="4"/>
      <c r="B59" s="180" t="s">
        <v>693</v>
      </c>
      <c r="C59" s="181" t="s">
        <v>694</v>
      </c>
      <c r="D59" s="182">
        <v>0.9154656000000001</v>
      </c>
      <c r="E59" s="183">
        <v>1.3898666666666666</v>
      </c>
      <c r="F59" s="716">
        <v>11088.879635662284</v>
      </c>
      <c r="G59" s="717">
        <v>11341.139652714284</v>
      </c>
      <c r="H59" s="717">
        <v>11593.399669766281</v>
      </c>
      <c r="I59" s="776">
        <v>11845.659686818271</v>
      </c>
      <c r="J59" s="717">
        <v>12097.919703870273</v>
      </c>
      <c r="K59" s="718">
        <v>12906.072510643962</v>
      </c>
      <c r="L59" s="719"/>
      <c r="M59" s="18"/>
    </row>
    <row r="60" spans="1:13">
      <c r="A60" s="4"/>
      <c r="B60" s="164" t="s">
        <v>695</v>
      </c>
      <c r="C60" s="165" t="s">
        <v>696</v>
      </c>
      <c r="D60" s="166">
        <v>0.89631360000000004</v>
      </c>
      <c r="E60" s="167">
        <v>1.3609111111111112</v>
      </c>
      <c r="F60" s="701">
        <v>10874.942683616417</v>
      </c>
      <c r="G60" s="692">
        <v>11121.947283646499</v>
      </c>
      <c r="H60" s="692">
        <v>11368.951883676578</v>
      </c>
      <c r="I60" s="772">
        <v>11615.956483706663</v>
      </c>
      <c r="J60" s="692">
        <v>11862.961083736735</v>
      </c>
      <c r="K60" s="693">
        <v>12655.931816529195</v>
      </c>
      <c r="L60" s="694"/>
      <c r="M60" s="20"/>
    </row>
    <row r="61" spans="1:13">
      <c r="A61" s="19"/>
      <c r="B61" s="164" t="s">
        <v>697</v>
      </c>
      <c r="C61" s="165" t="s">
        <v>698</v>
      </c>
      <c r="D61" s="166">
        <v>0.87716159999999999</v>
      </c>
      <c r="E61" s="167">
        <v>1.3319555555555556</v>
      </c>
      <c r="F61" s="701">
        <v>10661.005731570556</v>
      </c>
      <c r="G61" s="692">
        <v>10902.754914578714</v>
      </c>
      <c r="H61" s="692">
        <v>11144.50409758688</v>
      </c>
      <c r="I61" s="772">
        <v>11386.253280595045</v>
      </c>
      <c r="J61" s="692">
        <v>11628.002463603203</v>
      </c>
      <c r="K61" s="693">
        <v>12405.79112241443</v>
      </c>
      <c r="L61" s="694"/>
      <c r="M61" s="20"/>
    </row>
    <row r="62" spans="1:13">
      <c r="A62" s="12"/>
      <c r="B62" s="164" t="s">
        <v>699</v>
      </c>
      <c r="C62" s="165" t="s">
        <v>700</v>
      </c>
      <c r="D62" s="166">
        <v>0.85800960000000015</v>
      </c>
      <c r="E62" s="167">
        <v>1.3029999999999999</v>
      </c>
      <c r="F62" s="701">
        <v>10447.068779524692</v>
      </c>
      <c r="G62" s="692">
        <v>10683.562545510937</v>
      </c>
      <c r="H62" s="692">
        <v>10920.056311497183</v>
      </c>
      <c r="I62" s="772">
        <v>11156.550077483429</v>
      </c>
      <c r="J62" s="692">
        <v>11393.043843469675</v>
      </c>
      <c r="K62" s="693">
        <v>12155.650428299668</v>
      </c>
      <c r="L62" s="694"/>
      <c r="M62" s="5"/>
    </row>
    <row r="63" spans="1:13">
      <c r="A63" s="19"/>
      <c r="B63" s="164" t="s">
        <v>701</v>
      </c>
      <c r="C63" s="165" t="s">
        <v>702</v>
      </c>
      <c r="D63" s="166">
        <v>0.83885760000000009</v>
      </c>
      <c r="E63" s="167">
        <v>1.2740444444444445</v>
      </c>
      <c r="F63" s="701">
        <v>10161.764230996365</v>
      </c>
      <c r="G63" s="692">
        <v>10393.002579960692</v>
      </c>
      <c r="H63" s="692">
        <v>10624.240928925023</v>
      </c>
      <c r="I63" s="772">
        <v>10855.479277889357</v>
      </c>
      <c r="J63" s="692">
        <v>11086.717626853688</v>
      </c>
      <c r="K63" s="693">
        <v>11824.215480743129</v>
      </c>
      <c r="L63" s="694"/>
      <c r="M63" s="18"/>
    </row>
    <row r="64" spans="1:13" ht="15.75" thickBot="1">
      <c r="A64" s="19"/>
      <c r="B64" s="188" t="s">
        <v>703</v>
      </c>
      <c r="C64" s="173" t="s">
        <v>704</v>
      </c>
      <c r="D64" s="174">
        <v>0.81970560000000003</v>
      </c>
      <c r="E64" s="175">
        <v>1.2450888888888889</v>
      </c>
      <c r="F64" s="714">
        <v>9947.8272789504972</v>
      </c>
      <c r="G64" s="721">
        <v>10173.810210892914</v>
      </c>
      <c r="H64" s="721">
        <v>10399.793142835326</v>
      </c>
      <c r="I64" s="777">
        <v>10625.776074777737</v>
      </c>
      <c r="J64" s="710">
        <v>10851.759006720156</v>
      </c>
      <c r="K64" s="715">
        <v>11574.074786628364</v>
      </c>
      <c r="L64" s="711"/>
      <c r="M64" s="18"/>
    </row>
    <row r="65" spans="1:13">
      <c r="A65" s="12"/>
      <c r="B65" s="180" t="s">
        <v>705</v>
      </c>
      <c r="C65" s="181" t="s">
        <v>706</v>
      </c>
      <c r="D65" s="182">
        <v>0.80055359999999998</v>
      </c>
      <c r="E65" s="183">
        <v>1.2161333333333335</v>
      </c>
      <c r="F65" s="732">
        <v>9292.4352970636355</v>
      </c>
      <c r="G65" s="723">
        <v>9513.1628119841334</v>
      </c>
      <c r="H65" s="723">
        <v>9513.1628119841334</v>
      </c>
      <c r="I65" s="781">
        <v>9733.8903269046314</v>
      </c>
      <c r="J65" s="733">
        <v>9954.6178418251293</v>
      </c>
      <c r="K65" s="718">
        <v>10345.83058912967</v>
      </c>
      <c r="L65" s="719">
        <v>11103.206577593101</v>
      </c>
      <c r="M65" s="11"/>
    </row>
    <row r="66" spans="1:13">
      <c r="A66" s="37"/>
      <c r="B66" s="164" t="s">
        <v>707</v>
      </c>
      <c r="C66" s="165" t="s">
        <v>708</v>
      </c>
      <c r="D66" s="166">
        <v>0.78140160000000014</v>
      </c>
      <c r="E66" s="167">
        <v>1.1871777777777777</v>
      </c>
      <c r="F66" s="708">
        <v>9089.0091790616061</v>
      </c>
      <c r="G66" s="726">
        <v>9304.4812769601886</v>
      </c>
      <c r="H66" s="726">
        <v>9304.4812769601886</v>
      </c>
      <c r="I66" s="782">
        <v>9519.9533748587673</v>
      </c>
      <c r="J66" s="734">
        <v>9735.4254727573461</v>
      </c>
      <c r="K66" s="693">
        <v>10117.903512583156</v>
      </c>
      <c r="L66" s="694">
        <v>10858.321300500254</v>
      </c>
      <c r="M66" s="20"/>
    </row>
    <row r="67" spans="1:13">
      <c r="A67" s="39"/>
      <c r="B67" s="164" t="s">
        <v>709</v>
      </c>
      <c r="C67" s="165" t="s">
        <v>710</v>
      </c>
      <c r="D67" s="166">
        <v>0.76224960000000008</v>
      </c>
      <c r="E67" s="167">
        <v>1.1582222222222223</v>
      </c>
      <c r="F67" s="708">
        <v>8885.5830610595731</v>
      </c>
      <c r="G67" s="726">
        <v>9095.7997419362382</v>
      </c>
      <c r="H67" s="726">
        <v>9095.7997419362382</v>
      </c>
      <c r="I67" s="782">
        <v>9306.0164228129015</v>
      </c>
      <c r="J67" s="734">
        <v>9516.2331036895666</v>
      </c>
      <c r="K67" s="693">
        <v>9889.9764360366426</v>
      </c>
      <c r="L67" s="694">
        <v>10613.43602340741</v>
      </c>
      <c r="M67" s="11"/>
    </row>
    <row r="68" spans="1:13">
      <c r="A68" s="8"/>
      <c r="B68" s="164" t="s">
        <v>711</v>
      </c>
      <c r="C68" s="165" t="s">
        <v>712</v>
      </c>
      <c r="D68" s="166">
        <v>0.74309760000000002</v>
      </c>
      <c r="E68" s="167">
        <v>1.1292666666666666</v>
      </c>
      <c r="F68" s="708">
        <v>8682.1569430575437</v>
      </c>
      <c r="G68" s="726">
        <v>8887.1182069122897</v>
      </c>
      <c r="H68" s="726">
        <v>8887.1182069122897</v>
      </c>
      <c r="I68" s="782">
        <v>9092.0794707670375</v>
      </c>
      <c r="J68" s="734">
        <v>9297.0407346217871</v>
      </c>
      <c r="K68" s="693">
        <v>9662.0493594901291</v>
      </c>
      <c r="L68" s="694">
        <v>10368.550746314559</v>
      </c>
      <c r="M68" s="11"/>
    </row>
    <row r="69" spans="1:13">
      <c r="A69" s="38"/>
      <c r="B69" s="164" t="s">
        <v>713</v>
      </c>
      <c r="C69" s="165" t="s">
        <v>714</v>
      </c>
      <c r="D69" s="166">
        <v>0.72394559999999997</v>
      </c>
      <c r="E69" s="167">
        <v>1.100311111111111</v>
      </c>
      <c r="F69" s="708">
        <v>8407.3632285730509</v>
      </c>
      <c r="G69" s="726">
        <v>8607.0690754058833</v>
      </c>
      <c r="H69" s="726">
        <v>8607.0690754058833</v>
      </c>
      <c r="I69" s="782">
        <v>8806.7749222387156</v>
      </c>
      <c r="J69" s="734">
        <v>9006.4807690715425</v>
      </c>
      <c r="K69" s="693">
        <v>9359.2753960043337</v>
      </c>
      <c r="L69" s="694">
        <v>10042.37121577994</v>
      </c>
      <c r="M69" s="20"/>
    </row>
    <row r="70" spans="1:13" ht="15.75" thickBot="1">
      <c r="A70" s="41"/>
      <c r="B70" s="188" t="s">
        <v>715</v>
      </c>
      <c r="C70" s="173" t="s">
        <v>716</v>
      </c>
      <c r="D70" s="174">
        <v>0.70479360000000002</v>
      </c>
      <c r="E70" s="175">
        <v>1.0713555555555556</v>
      </c>
      <c r="F70" s="709">
        <v>8203.9371105710197</v>
      </c>
      <c r="G70" s="729">
        <v>8398.3875403819311</v>
      </c>
      <c r="H70" s="729">
        <v>8398.3875403819311</v>
      </c>
      <c r="I70" s="783">
        <v>8592.8379701928461</v>
      </c>
      <c r="J70" s="735">
        <v>8787.2884000037593</v>
      </c>
      <c r="K70" s="715">
        <v>9131.3483194578184</v>
      </c>
      <c r="L70" s="711">
        <v>9797.4859386870903</v>
      </c>
      <c r="M70" s="21"/>
    </row>
    <row r="71" spans="1:13">
      <c r="A71" s="6"/>
      <c r="B71" s="180" t="s">
        <v>717</v>
      </c>
      <c r="C71" s="181" t="s">
        <v>718</v>
      </c>
      <c r="D71" s="182">
        <v>0.68564160000000007</v>
      </c>
      <c r="E71" s="183">
        <v>1.0424</v>
      </c>
      <c r="F71" s="736">
        <v>8000.5109925689858</v>
      </c>
      <c r="G71" s="706">
        <v>8000.5109925689858</v>
      </c>
      <c r="H71" s="706">
        <v>8000.5109925689858</v>
      </c>
      <c r="I71" s="774">
        <v>8189.7060053579826</v>
      </c>
      <c r="J71" s="717">
        <v>8378.9010181469803</v>
      </c>
      <c r="K71" s="718">
        <v>8568.0960309359798</v>
      </c>
      <c r="L71" s="737">
        <v>8903.4212429113049</v>
      </c>
      <c r="M71" s="24"/>
    </row>
    <row r="72" spans="1:13">
      <c r="A72" s="8"/>
      <c r="B72" s="164" t="s">
        <v>719</v>
      </c>
      <c r="C72" s="165" t="s">
        <v>720</v>
      </c>
      <c r="D72" s="166">
        <v>0.66648960000000002</v>
      </c>
      <c r="E72" s="167">
        <v>1.0134444444444446</v>
      </c>
      <c r="F72" s="691">
        <v>7797.0848745669537</v>
      </c>
      <c r="G72" s="692">
        <v>7797.0848745669537</v>
      </c>
      <c r="H72" s="692">
        <v>7797.0848745669537</v>
      </c>
      <c r="I72" s="772">
        <v>7981.024470334035</v>
      </c>
      <c r="J72" s="692">
        <v>8164.9640661011144</v>
      </c>
      <c r="K72" s="693">
        <v>8348.9036618681985</v>
      </c>
      <c r="L72" s="702">
        <v>8675.494166364786</v>
      </c>
      <c r="M72" s="22"/>
    </row>
    <row r="73" spans="1:13">
      <c r="A73" s="10"/>
      <c r="B73" s="164" t="s">
        <v>721</v>
      </c>
      <c r="C73" s="165" t="s">
        <v>722</v>
      </c>
      <c r="D73" s="166">
        <v>0.64733760000000007</v>
      </c>
      <c r="E73" s="167">
        <v>0.98448888888888886</v>
      </c>
      <c r="F73" s="691">
        <v>7593.6587565649215</v>
      </c>
      <c r="G73" s="692">
        <v>7593.6587565649215</v>
      </c>
      <c r="H73" s="692">
        <v>7593.6587565649215</v>
      </c>
      <c r="I73" s="772">
        <v>7772.3429353100864</v>
      </c>
      <c r="J73" s="692">
        <v>7951.0271140552532</v>
      </c>
      <c r="K73" s="693">
        <v>8129.7112928004171</v>
      </c>
      <c r="L73" s="702">
        <v>8447.5670898182707</v>
      </c>
      <c r="M73" s="23"/>
    </row>
    <row r="74" spans="1:13">
      <c r="A74" s="12"/>
      <c r="B74" s="164" t="s">
        <v>723</v>
      </c>
      <c r="C74" s="165" t="s">
        <v>724</v>
      </c>
      <c r="D74" s="166">
        <v>0.62818560000000001</v>
      </c>
      <c r="E74" s="167">
        <v>0.95553333333333335</v>
      </c>
      <c r="F74" s="691">
        <v>7390.2326385628885</v>
      </c>
      <c r="G74" s="692">
        <v>7390.2326385628885</v>
      </c>
      <c r="H74" s="692">
        <v>7390.2326385628885</v>
      </c>
      <c r="I74" s="772">
        <v>7563.6614002861352</v>
      </c>
      <c r="J74" s="692">
        <v>7737.0901620093855</v>
      </c>
      <c r="K74" s="693">
        <v>7910.5189237326331</v>
      </c>
      <c r="L74" s="702">
        <v>8219.6400132717554</v>
      </c>
      <c r="M74" s="9"/>
    </row>
    <row r="75" spans="1:13">
      <c r="A75" s="4"/>
      <c r="B75" s="164" t="s">
        <v>725</v>
      </c>
      <c r="C75" s="165" t="s">
        <v>726</v>
      </c>
      <c r="D75" s="166">
        <v>0.60903360000000006</v>
      </c>
      <c r="E75" s="167">
        <v>0.92657777777777783</v>
      </c>
      <c r="F75" s="691">
        <v>7115.4389240783994</v>
      </c>
      <c r="G75" s="692">
        <v>7115.4389240783994</v>
      </c>
      <c r="H75" s="692">
        <v>7115.4389240783994</v>
      </c>
      <c r="I75" s="772">
        <v>7283.6122687797306</v>
      </c>
      <c r="J75" s="692">
        <v>7451.7856134810609</v>
      </c>
      <c r="K75" s="693">
        <v>7619.9589581823911</v>
      </c>
      <c r="L75" s="702">
        <v>7916.8660497859655</v>
      </c>
      <c r="M75" s="42"/>
    </row>
    <row r="76" spans="1:13" ht="15.75" thickBot="1">
      <c r="A76" s="19"/>
      <c r="B76" s="188" t="s">
        <v>727</v>
      </c>
      <c r="C76" s="173" t="s">
        <v>728</v>
      </c>
      <c r="D76" s="174">
        <v>0.58988160000000012</v>
      </c>
      <c r="E76" s="175">
        <v>0.89762222222222232</v>
      </c>
      <c r="F76" s="738">
        <v>6912.0128060763655</v>
      </c>
      <c r="G76" s="710">
        <v>6912.0128060763655</v>
      </c>
      <c r="H76" s="710">
        <v>6912.0128060763655</v>
      </c>
      <c r="I76" s="775">
        <v>7074.9307337557802</v>
      </c>
      <c r="J76" s="710">
        <v>7237.8486614351968</v>
      </c>
      <c r="K76" s="715">
        <v>7400.7665891146116</v>
      </c>
      <c r="L76" s="739">
        <v>7688.9389732394475</v>
      </c>
      <c r="M76" s="22"/>
    </row>
    <row r="77" spans="1:13">
      <c r="A77" s="19"/>
      <c r="B77" s="180" t="s">
        <v>729</v>
      </c>
      <c r="C77" s="181" t="s">
        <v>730</v>
      </c>
      <c r="D77" s="182">
        <v>0.57072960000000006</v>
      </c>
      <c r="E77" s="183">
        <v>0.8686666666666667</v>
      </c>
      <c r="F77" s="732">
        <v>6708.5866880743315</v>
      </c>
      <c r="G77" s="718">
        <v>6708.5866880743315</v>
      </c>
      <c r="H77" s="718">
        <v>6708.5866880743315</v>
      </c>
      <c r="I77" s="784">
        <v>6708.5866880743315</v>
      </c>
      <c r="J77" s="718">
        <v>6708.5866880743315</v>
      </c>
      <c r="K77" s="718">
        <v>6866.2491987318317</v>
      </c>
      <c r="L77" s="719">
        <v>7023.9117093893301</v>
      </c>
      <c r="M77" s="5"/>
    </row>
    <row r="78" spans="1:13">
      <c r="A78" s="12"/>
      <c r="B78" s="164" t="s">
        <v>731</v>
      </c>
      <c r="C78" s="165" t="s">
        <v>732</v>
      </c>
      <c r="D78" s="166">
        <v>0.5515776</v>
      </c>
      <c r="E78" s="167">
        <v>0.83971111111111107</v>
      </c>
      <c r="F78" s="708">
        <v>6505.160570072303</v>
      </c>
      <c r="G78" s="693">
        <v>6505.160570072303</v>
      </c>
      <c r="H78" s="693">
        <v>6505.160570072303</v>
      </c>
      <c r="I78" s="779">
        <v>6505.160570072303</v>
      </c>
      <c r="J78" s="693">
        <v>6505.160570072303</v>
      </c>
      <c r="K78" s="693">
        <v>6657.5676637078814</v>
      </c>
      <c r="L78" s="694">
        <v>6809.9747573434652</v>
      </c>
      <c r="M78" s="20"/>
    </row>
    <row r="79" spans="1:13">
      <c r="A79" s="10"/>
      <c r="B79" s="164" t="s">
        <v>733</v>
      </c>
      <c r="C79" s="165" t="s">
        <v>734</v>
      </c>
      <c r="D79" s="166">
        <v>0.53242559999999994</v>
      </c>
      <c r="E79" s="167">
        <v>0.81075555555555556</v>
      </c>
      <c r="F79" s="708">
        <v>6301.7344520702682</v>
      </c>
      <c r="G79" s="693">
        <v>6301.7344520702682</v>
      </c>
      <c r="H79" s="693">
        <v>6301.7344520702682</v>
      </c>
      <c r="I79" s="779">
        <v>6301.7344520702682</v>
      </c>
      <c r="J79" s="693">
        <v>6301.7344520702682</v>
      </c>
      <c r="K79" s="693">
        <v>6448.8861286839356</v>
      </c>
      <c r="L79" s="694">
        <v>6596.0378052975993</v>
      </c>
      <c r="M79" s="18"/>
    </row>
    <row r="80" spans="1:13">
      <c r="A80" s="19"/>
      <c r="B80" s="164" t="s">
        <v>735</v>
      </c>
      <c r="C80" s="165" t="s">
        <v>736</v>
      </c>
      <c r="D80" s="166">
        <v>0.51327360000000011</v>
      </c>
      <c r="E80" s="167">
        <v>0.78180000000000005</v>
      </c>
      <c r="F80" s="708">
        <v>6098.3083340682406</v>
      </c>
      <c r="G80" s="693">
        <v>6098.3083340682406</v>
      </c>
      <c r="H80" s="693">
        <v>6098.3083340682406</v>
      </c>
      <c r="I80" s="779">
        <v>6098.3083340682406</v>
      </c>
      <c r="J80" s="693">
        <v>6098.3083340682406</v>
      </c>
      <c r="K80" s="693">
        <v>6240.2045936599852</v>
      </c>
      <c r="L80" s="694">
        <v>6382.1008532517371</v>
      </c>
      <c r="M80" s="11"/>
    </row>
    <row r="81" spans="1:13">
      <c r="A81" s="4"/>
      <c r="B81" s="164" t="s">
        <v>737</v>
      </c>
      <c r="C81" s="165" t="s">
        <v>738</v>
      </c>
      <c r="D81" s="166">
        <v>0.49412160000000011</v>
      </c>
      <c r="E81" s="167">
        <v>0.75284444444444454</v>
      </c>
      <c r="F81" s="708">
        <v>5823.5146195837488</v>
      </c>
      <c r="G81" s="693">
        <v>5823.5146195837488</v>
      </c>
      <c r="H81" s="693">
        <v>5823.5146195837488</v>
      </c>
      <c r="I81" s="779">
        <v>5823.5146195837488</v>
      </c>
      <c r="J81" s="693">
        <v>5823.5146195837488</v>
      </c>
      <c r="K81" s="693">
        <v>5960.1554621535797</v>
      </c>
      <c r="L81" s="694">
        <v>6096.7963047234089</v>
      </c>
      <c r="M81" s="11"/>
    </row>
    <row r="82" spans="1:13" ht="15.75" thickBot="1">
      <c r="A82" s="10"/>
      <c r="B82" s="226" t="s">
        <v>739</v>
      </c>
      <c r="C82" s="227" t="s">
        <v>740</v>
      </c>
      <c r="D82" s="228">
        <v>0.47496960000000005</v>
      </c>
      <c r="E82" s="229">
        <v>0.72388888888888892</v>
      </c>
      <c r="F82" s="740">
        <v>5620.0885015817157</v>
      </c>
      <c r="G82" s="741">
        <v>5620.0885015817157</v>
      </c>
      <c r="H82" s="741">
        <v>5620.0885015817157</v>
      </c>
      <c r="I82" s="785">
        <v>5620.0885015817157</v>
      </c>
      <c r="J82" s="741">
        <v>5620.0885015817157</v>
      </c>
      <c r="K82" s="741">
        <v>5751.4739271296303</v>
      </c>
      <c r="L82" s="722">
        <v>5882.8593526775458</v>
      </c>
      <c r="M82" s="20"/>
    </row>
    <row r="83" spans="1:13">
      <c r="A83" s="12"/>
      <c r="B83" s="180" t="s">
        <v>741</v>
      </c>
      <c r="C83" s="181" t="s">
        <v>742</v>
      </c>
      <c r="D83" s="182">
        <v>0.45581760000000004</v>
      </c>
      <c r="E83" s="183">
        <v>0.69493333333333329</v>
      </c>
      <c r="F83" s="742">
        <v>5416.6623835796836</v>
      </c>
      <c r="G83" s="743">
        <v>5416.6623835796836</v>
      </c>
      <c r="H83" s="743">
        <v>5416.6623835796836</v>
      </c>
      <c r="I83" s="786">
        <v>5416.6623835796836</v>
      </c>
      <c r="J83" s="743">
        <v>5416.6623835796836</v>
      </c>
      <c r="K83" s="743">
        <v>5416.6623835796836</v>
      </c>
      <c r="L83" s="744">
        <v>5416.6623835796836</v>
      </c>
      <c r="M83" s="5"/>
    </row>
    <row r="84" spans="1:13">
      <c r="A84" s="10"/>
      <c r="B84" s="164" t="s">
        <v>743</v>
      </c>
      <c r="C84" s="165" t="s">
        <v>744</v>
      </c>
      <c r="D84" s="166">
        <v>0.43666559999999999</v>
      </c>
      <c r="E84" s="167">
        <v>0.66597777777777778</v>
      </c>
      <c r="F84" s="745">
        <v>5213.2362655776478</v>
      </c>
      <c r="G84" s="746">
        <v>5213.2362655776478</v>
      </c>
      <c r="H84" s="746">
        <v>5213.2362655776478</v>
      </c>
      <c r="I84" s="787">
        <v>5213.2362655776478</v>
      </c>
      <c r="J84" s="746">
        <v>5213.2362655776478</v>
      </c>
      <c r="K84" s="746">
        <v>5213.2362655776478</v>
      </c>
      <c r="L84" s="747">
        <v>5213.2362655776478</v>
      </c>
      <c r="M84" s="11"/>
    </row>
    <row r="85" spans="1:13">
      <c r="A85" s="12"/>
      <c r="B85" s="164" t="s">
        <v>745</v>
      </c>
      <c r="C85" s="165" t="s">
        <v>746</v>
      </c>
      <c r="D85" s="166">
        <v>0.41751360000000004</v>
      </c>
      <c r="E85" s="167">
        <v>0.63702222222222227</v>
      </c>
      <c r="F85" s="745">
        <v>5009.8101475756184</v>
      </c>
      <c r="G85" s="746">
        <v>5009.8101475756184</v>
      </c>
      <c r="H85" s="746">
        <v>5009.8101475756184</v>
      </c>
      <c r="I85" s="787">
        <v>5009.8101475756184</v>
      </c>
      <c r="J85" s="746">
        <v>5009.8101475756184</v>
      </c>
      <c r="K85" s="746">
        <v>5009.8101475756184</v>
      </c>
      <c r="L85" s="747">
        <v>5009.8101475756184</v>
      </c>
      <c r="M85" s="18"/>
    </row>
    <row r="86" spans="1:13">
      <c r="A86" s="12"/>
      <c r="B86" s="164" t="s">
        <v>747</v>
      </c>
      <c r="C86" s="165" t="s">
        <v>748</v>
      </c>
      <c r="D86" s="166">
        <v>0.39836160000000009</v>
      </c>
      <c r="E86" s="167">
        <v>0.60806666666666676</v>
      </c>
      <c r="F86" s="745">
        <v>4806.3840295735863</v>
      </c>
      <c r="G86" s="746">
        <v>4806.3840295735863</v>
      </c>
      <c r="H86" s="746">
        <v>4806.3840295735863</v>
      </c>
      <c r="I86" s="787">
        <v>4806.3840295735863</v>
      </c>
      <c r="J86" s="746">
        <v>4806.3840295735863</v>
      </c>
      <c r="K86" s="746">
        <v>4806.3840295735863</v>
      </c>
      <c r="L86" s="747">
        <v>4806.3840295735863</v>
      </c>
      <c r="M86" s="5"/>
    </row>
    <row r="87" spans="1:13">
      <c r="A87" s="19"/>
      <c r="B87" s="164" t="s">
        <v>749</v>
      </c>
      <c r="C87" s="165" t="s">
        <v>750</v>
      </c>
      <c r="D87" s="166">
        <v>0.37920960000000004</v>
      </c>
      <c r="E87" s="167">
        <v>0.57911111111111113</v>
      </c>
      <c r="F87" s="745">
        <v>4531.5903150890954</v>
      </c>
      <c r="G87" s="746">
        <v>4531.5903150890954</v>
      </c>
      <c r="H87" s="746">
        <v>4531.5903150890954</v>
      </c>
      <c r="I87" s="787">
        <v>4531.5903150890954</v>
      </c>
      <c r="J87" s="746">
        <v>4531.5903150890954</v>
      </c>
      <c r="K87" s="746">
        <v>4531.5903150890954</v>
      </c>
      <c r="L87" s="747">
        <v>4531.5903150890954</v>
      </c>
      <c r="M87" s="20"/>
    </row>
    <row r="88" spans="1:13" ht="15.75" thickBot="1">
      <c r="A88" s="4"/>
      <c r="B88" s="188" t="s">
        <v>751</v>
      </c>
      <c r="C88" s="173" t="s">
        <v>752</v>
      </c>
      <c r="D88" s="174">
        <v>0.36005760000000003</v>
      </c>
      <c r="E88" s="175">
        <v>0.55015555555555551</v>
      </c>
      <c r="F88" s="748">
        <v>4328.1641970870633</v>
      </c>
      <c r="G88" s="749">
        <v>4328.1641970870633</v>
      </c>
      <c r="H88" s="749">
        <v>4328.1641970870633</v>
      </c>
      <c r="I88" s="788">
        <v>4328.1641970870633</v>
      </c>
      <c r="J88" s="749">
        <v>4328.1641970870633</v>
      </c>
      <c r="K88" s="749">
        <v>4328.1641970870633</v>
      </c>
      <c r="L88" s="750">
        <v>4328.1641970870633</v>
      </c>
      <c r="M88" s="5"/>
    </row>
    <row r="89" spans="1:13">
      <c r="A89" s="19"/>
      <c r="B89" s="156" t="s">
        <v>753</v>
      </c>
      <c r="C89" s="157" t="s">
        <v>754</v>
      </c>
      <c r="D89" s="158">
        <v>0.34090560000000003</v>
      </c>
      <c r="E89" s="159">
        <v>0.5212</v>
      </c>
      <c r="F89" s="751">
        <v>4124.7380790850302</v>
      </c>
      <c r="G89" s="752">
        <v>4124.7380790850302</v>
      </c>
      <c r="H89" s="752">
        <v>4124.7380790850302</v>
      </c>
      <c r="I89" s="789">
        <v>4124.7380790850302</v>
      </c>
      <c r="J89" s="752">
        <v>4124.7380790850302</v>
      </c>
      <c r="K89" s="752">
        <v>4124.7380790850302</v>
      </c>
      <c r="L89" s="753">
        <v>4124.7380790850302</v>
      </c>
      <c r="M89" s="20"/>
    </row>
    <row r="90" spans="1:13">
      <c r="A90" s="12"/>
      <c r="B90" s="164" t="s">
        <v>755</v>
      </c>
      <c r="C90" s="165" t="s">
        <v>756</v>
      </c>
      <c r="D90" s="166">
        <v>0.32175359999999997</v>
      </c>
      <c r="E90" s="167">
        <v>0.49224444444444443</v>
      </c>
      <c r="F90" s="745">
        <v>3921.3119610829981</v>
      </c>
      <c r="G90" s="746">
        <v>3921.3119610829981</v>
      </c>
      <c r="H90" s="746">
        <v>3921.3119610829981</v>
      </c>
      <c r="I90" s="787">
        <v>3921.3119610829981</v>
      </c>
      <c r="J90" s="746">
        <v>3921.3119610829981</v>
      </c>
      <c r="K90" s="746">
        <v>3921.3119610829981</v>
      </c>
      <c r="L90" s="747">
        <v>3921.3119610829981</v>
      </c>
      <c r="M90" s="20"/>
    </row>
    <row r="91" spans="1:13" ht="15.75" thickBot="1">
      <c r="A91" s="12"/>
      <c r="B91" s="188" t="s">
        <v>757</v>
      </c>
      <c r="C91" s="173" t="s">
        <v>758</v>
      </c>
      <c r="D91" s="174">
        <v>0.30260160000000003</v>
      </c>
      <c r="E91" s="175">
        <v>0.46328888888888892</v>
      </c>
      <c r="F91" s="748">
        <v>3717.885843080966</v>
      </c>
      <c r="G91" s="749">
        <v>3717.885843080966</v>
      </c>
      <c r="H91" s="749">
        <v>3717.885843080966</v>
      </c>
      <c r="I91" s="788">
        <v>3717.885843080966</v>
      </c>
      <c r="J91" s="749">
        <v>3717.885843080966</v>
      </c>
      <c r="K91" s="749">
        <v>3717.885843080966</v>
      </c>
      <c r="L91" s="750">
        <v>3717.885843080966</v>
      </c>
      <c r="M91" s="11"/>
    </row>
    <row r="92" spans="1:13" ht="15.75" thickBot="1">
      <c r="A92" s="19"/>
      <c r="B92" s="793" t="s">
        <v>1336</v>
      </c>
      <c r="C92" s="794"/>
      <c r="D92" s="794"/>
      <c r="E92" s="794"/>
      <c r="F92" s="794"/>
      <c r="G92" s="794"/>
      <c r="H92" s="794"/>
      <c r="I92" s="794"/>
      <c r="J92" s="794"/>
      <c r="K92" s="794"/>
      <c r="L92" s="795"/>
      <c r="M92" s="11"/>
    </row>
    <row r="93" spans="1:13">
      <c r="A93" s="19"/>
      <c r="B93" s="180" t="s">
        <v>759</v>
      </c>
      <c r="C93" s="181" t="s">
        <v>760</v>
      </c>
      <c r="D93" s="182">
        <v>2.1508896000000002</v>
      </c>
      <c r="E93" s="183">
        <v>3.3410000000000002</v>
      </c>
      <c r="F93" s="244">
        <v>33809.555722746059</v>
      </c>
      <c r="G93" s="245"/>
      <c r="H93" s="245"/>
      <c r="I93" s="770"/>
      <c r="J93" s="245"/>
      <c r="K93" s="245"/>
      <c r="L93" s="246"/>
      <c r="M93" s="5"/>
    </row>
    <row r="94" spans="1:13">
      <c r="A94" s="12"/>
      <c r="B94" s="164" t="s">
        <v>761</v>
      </c>
      <c r="C94" s="165" t="s">
        <v>762</v>
      </c>
      <c r="D94" s="166">
        <v>2.1269376000000002</v>
      </c>
      <c r="E94" s="167">
        <v>3.3038777777777781</v>
      </c>
      <c r="F94" s="247">
        <v>33478.720530336053</v>
      </c>
      <c r="G94" s="248"/>
      <c r="H94" s="248"/>
      <c r="I94" s="279"/>
      <c r="J94" s="248"/>
      <c r="K94" s="248"/>
      <c r="L94" s="249"/>
      <c r="M94" s="18"/>
    </row>
    <row r="95" spans="1:13">
      <c r="A95" s="37"/>
      <c r="B95" s="164" t="s">
        <v>763</v>
      </c>
      <c r="C95" s="165" t="s">
        <v>764</v>
      </c>
      <c r="D95" s="166">
        <v>2.1029856000000002</v>
      </c>
      <c r="E95" s="167">
        <v>3.2667555555555561</v>
      </c>
      <c r="F95" s="247">
        <v>33061.269689312459</v>
      </c>
      <c r="G95" s="248"/>
      <c r="H95" s="248"/>
      <c r="I95" s="279"/>
      <c r="J95" s="248"/>
      <c r="K95" s="248"/>
      <c r="L95" s="249"/>
      <c r="M95" s="11"/>
    </row>
    <row r="96" spans="1:13">
      <c r="A96" s="39"/>
      <c r="B96" s="164" t="s">
        <v>765</v>
      </c>
      <c r="C96" s="165" t="s">
        <v>766</v>
      </c>
      <c r="D96" s="166">
        <v>2.0790336000000003</v>
      </c>
      <c r="E96" s="167">
        <v>3.2296333333333331</v>
      </c>
      <c r="F96" s="247">
        <v>32730.434496902461</v>
      </c>
      <c r="G96" s="248"/>
      <c r="H96" s="248"/>
      <c r="I96" s="279"/>
      <c r="J96" s="248"/>
      <c r="K96" s="248"/>
      <c r="L96" s="249"/>
      <c r="M96" s="18"/>
    </row>
    <row r="97" spans="1:13">
      <c r="A97" s="8"/>
      <c r="B97" s="164" t="s">
        <v>767</v>
      </c>
      <c r="C97" s="165" t="s">
        <v>768</v>
      </c>
      <c r="D97" s="166">
        <v>2.0550816000000003</v>
      </c>
      <c r="E97" s="167">
        <v>3.1925111111111111</v>
      </c>
      <c r="F97" s="247">
        <v>32312.983655878856</v>
      </c>
      <c r="G97" s="248"/>
      <c r="H97" s="248"/>
      <c r="I97" s="279"/>
      <c r="J97" s="248"/>
      <c r="K97" s="248"/>
      <c r="L97" s="249"/>
      <c r="M97" s="5"/>
    </row>
    <row r="98" spans="1:13" ht="15.75" thickBot="1">
      <c r="A98" s="38"/>
      <c r="B98" s="188" t="s">
        <v>769</v>
      </c>
      <c r="C98" s="173" t="s">
        <v>770</v>
      </c>
      <c r="D98" s="174">
        <v>2.0311296000000003</v>
      </c>
      <c r="E98" s="175">
        <v>3.155388888888889</v>
      </c>
      <c r="F98" s="250">
        <v>31982.148463468864</v>
      </c>
      <c r="G98" s="251"/>
      <c r="H98" s="251"/>
      <c r="I98" s="280"/>
      <c r="J98" s="251"/>
      <c r="K98" s="251"/>
      <c r="L98" s="252"/>
      <c r="M98" s="20"/>
    </row>
    <row r="99" spans="1:13">
      <c r="A99" s="41"/>
      <c r="B99" s="180" t="s">
        <v>771</v>
      </c>
      <c r="C99" s="181" t="s">
        <v>772</v>
      </c>
      <c r="D99" s="182">
        <v>2.0071776000000003</v>
      </c>
      <c r="E99" s="183">
        <v>3.118266666666667</v>
      </c>
      <c r="F99" s="244">
        <v>29798.877503081279</v>
      </c>
      <c r="G99" s="245">
        <v>32006.152652286251</v>
      </c>
      <c r="H99" s="245"/>
      <c r="I99" s="278"/>
      <c r="J99" s="245"/>
      <c r="K99" s="245"/>
      <c r="L99" s="246"/>
      <c r="M99" s="11"/>
    </row>
    <row r="100" spans="1:13">
      <c r="A100" s="6"/>
      <c r="B100" s="164" t="s">
        <v>773</v>
      </c>
      <c r="C100" s="165" t="s">
        <v>774</v>
      </c>
      <c r="D100" s="166">
        <v>1.9832256000000001</v>
      </c>
      <c r="E100" s="167">
        <v>3.0811444444444449</v>
      </c>
      <c r="F100" s="247">
        <v>29489.063978758943</v>
      </c>
      <c r="G100" s="248">
        <v>31670.062042854337</v>
      </c>
      <c r="H100" s="248"/>
      <c r="I100" s="279"/>
      <c r="J100" s="248"/>
      <c r="K100" s="248"/>
      <c r="L100" s="249"/>
      <c r="M100" s="11"/>
    </row>
    <row r="101" spans="1:13">
      <c r="A101" s="8"/>
      <c r="B101" s="164" t="s">
        <v>775</v>
      </c>
      <c r="C101" s="165" t="s">
        <v>776</v>
      </c>
      <c r="D101" s="166">
        <v>1.9592736000000002</v>
      </c>
      <c r="E101" s="167">
        <v>3.044022222222222</v>
      </c>
      <c r="F101" s="247">
        <v>29092.634805823021</v>
      </c>
      <c r="G101" s="248">
        <v>31247.355784808828</v>
      </c>
      <c r="H101" s="248"/>
      <c r="I101" s="279"/>
      <c r="J101" s="248"/>
      <c r="K101" s="248"/>
      <c r="L101" s="249"/>
      <c r="M101" s="20"/>
    </row>
    <row r="102" spans="1:13">
      <c r="A102" s="10"/>
      <c r="B102" s="164" t="s">
        <v>777</v>
      </c>
      <c r="C102" s="165" t="s">
        <v>778</v>
      </c>
      <c r="D102" s="166">
        <v>1.9353216000000002</v>
      </c>
      <c r="E102" s="167">
        <v>3.0068999999999999</v>
      </c>
      <c r="F102" s="247">
        <v>28782.821281500681</v>
      </c>
      <c r="G102" s="248">
        <v>30911.265175376902</v>
      </c>
      <c r="H102" s="248"/>
      <c r="I102" s="279"/>
      <c r="J102" s="248"/>
      <c r="K102" s="248"/>
      <c r="L102" s="249"/>
      <c r="M102" s="5"/>
    </row>
    <row r="103" spans="1:13">
      <c r="A103" s="12"/>
      <c r="B103" s="164" t="s">
        <v>779</v>
      </c>
      <c r="C103" s="165" t="s">
        <v>780</v>
      </c>
      <c r="D103" s="166">
        <v>1.9113696000000002</v>
      </c>
      <c r="E103" s="167">
        <v>2.9697777777777778</v>
      </c>
      <c r="F103" s="247">
        <v>28386.39210856476</v>
      </c>
      <c r="G103" s="248">
        <v>30488.558917331393</v>
      </c>
      <c r="H103" s="248"/>
      <c r="I103" s="279"/>
      <c r="J103" s="248"/>
      <c r="K103" s="248"/>
      <c r="L103" s="249"/>
      <c r="M103" s="18"/>
    </row>
    <row r="104" spans="1:13" ht="15.75" thickBot="1">
      <c r="A104" s="4"/>
      <c r="B104" s="188" t="s">
        <v>781</v>
      </c>
      <c r="C104" s="173" t="s">
        <v>782</v>
      </c>
      <c r="D104" s="174">
        <v>1.8874176</v>
      </c>
      <c r="E104" s="175">
        <v>2.9326555555555558</v>
      </c>
      <c r="F104" s="253">
        <v>28076.578584242419</v>
      </c>
      <c r="G104" s="254">
        <v>30152.468307899475</v>
      </c>
      <c r="H104" s="254"/>
      <c r="I104" s="281"/>
      <c r="J104" s="254"/>
      <c r="K104" s="254"/>
      <c r="L104" s="255"/>
      <c r="M104" s="20"/>
    </row>
    <row r="105" spans="1:13">
      <c r="A105" s="19"/>
      <c r="B105" s="180" t="s">
        <v>783</v>
      </c>
      <c r="C105" s="181" t="s">
        <v>784</v>
      </c>
      <c r="D105" s="182">
        <v>1.8634656000000001</v>
      </c>
      <c r="E105" s="183">
        <v>2.8955333333333333</v>
      </c>
      <c r="F105" s="244">
        <v>25905.050529376385</v>
      </c>
      <c r="G105" s="245">
        <v>28090.071939015979</v>
      </c>
      <c r="H105" s="245">
        <v>29729.762049853962</v>
      </c>
      <c r="I105" s="278"/>
      <c r="J105" s="245"/>
      <c r="K105" s="245"/>
      <c r="L105" s="246"/>
      <c r="M105" s="5"/>
    </row>
    <row r="106" spans="1:13">
      <c r="A106" s="19"/>
      <c r="B106" s="164" t="s">
        <v>785</v>
      </c>
      <c r="C106" s="165" t="s">
        <v>786</v>
      </c>
      <c r="D106" s="166">
        <v>1.8395136000000001</v>
      </c>
      <c r="E106" s="167">
        <v>2.8584111111111112</v>
      </c>
      <c r="F106" s="247">
        <v>25542.530226079605</v>
      </c>
      <c r="G106" s="248">
        <v>27693.503278326742</v>
      </c>
      <c r="H106" s="248">
        <v>29312.171721077055</v>
      </c>
      <c r="I106" s="279"/>
      <c r="J106" s="248"/>
      <c r="K106" s="248"/>
      <c r="L106" s="249"/>
      <c r="M106" s="5"/>
    </row>
    <row r="107" spans="1:13">
      <c r="A107" s="12"/>
      <c r="B107" s="164" t="s">
        <v>787</v>
      </c>
      <c r="C107" s="165" t="s">
        <v>788</v>
      </c>
      <c r="D107" s="166">
        <v>1.8155616000000001</v>
      </c>
      <c r="E107" s="167">
        <v>2.8212888888888887</v>
      </c>
      <c r="F107" s="247">
        <v>25249.740880453504</v>
      </c>
      <c r="G107" s="248">
        <v>27378.434336982489</v>
      </c>
      <c r="H107" s="248">
        <v>28976.08111164513</v>
      </c>
      <c r="I107" s="279"/>
      <c r="J107" s="248"/>
      <c r="K107" s="248"/>
      <c r="L107" s="249"/>
      <c r="M107" s="5"/>
    </row>
    <row r="108" spans="1:13">
      <c r="A108" s="10"/>
      <c r="B108" s="164" t="s">
        <v>789</v>
      </c>
      <c r="C108" s="165" t="s">
        <v>790</v>
      </c>
      <c r="D108" s="166">
        <v>1.7916096000000001</v>
      </c>
      <c r="E108" s="167">
        <v>2.7841666666666667</v>
      </c>
      <c r="F108" s="247">
        <v>24882.104647888118</v>
      </c>
      <c r="G108" s="248">
        <v>26976.749747024638</v>
      </c>
      <c r="H108" s="248">
        <v>28553.37485359962</v>
      </c>
      <c r="I108" s="279"/>
      <c r="J108" s="248"/>
      <c r="K108" s="248"/>
      <c r="L108" s="249"/>
      <c r="M108" s="18"/>
    </row>
    <row r="109" spans="1:13">
      <c r="A109" s="19"/>
      <c r="B109" s="164" t="s">
        <v>791</v>
      </c>
      <c r="C109" s="165" t="s">
        <v>792</v>
      </c>
      <c r="D109" s="166">
        <v>1.7676575999999999</v>
      </c>
      <c r="E109" s="167">
        <v>2.7470444444444446</v>
      </c>
      <c r="F109" s="247">
        <v>24589.315302262021</v>
      </c>
      <c r="G109" s="248">
        <v>26661.680805680382</v>
      </c>
      <c r="H109" s="248">
        <v>28217.284244167695</v>
      </c>
      <c r="I109" s="279"/>
      <c r="J109" s="248"/>
      <c r="K109" s="248"/>
      <c r="L109" s="249"/>
      <c r="M109" s="20"/>
    </row>
    <row r="110" spans="1:13" ht="15.75" thickBot="1">
      <c r="A110" s="4"/>
      <c r="B110" s="188" t="s">
        <v>793</v>
      </c>
      <c r="C110" s="173" t="s">
        <v>794</v>
      </c>
      <c r="D110" s="174">
        <v>1.7437056000000002</v>
      </c>
      <c r="E110" s="175">
        <v>2.7099222222222221</v>
      </c>
      <c r="F110" s="253">
        <v>24296.525956635916</v>
      </c>
      <c r="G110" s="254">
        <v>26346.61186433613</v>
      </c>
      <c r="H110" s="254">
        <v>27881.193634735777</v>
      </c>
      <c r="I110" s="281"/>
      <c r="J110" s="254"/>
      <c r="K110" s="254"/>
      <c r="L110" s="255"/>
      <c r="M110" s="20"/>
    </row>
    <row r="111" spans="1:13">
      <c r="A111" s="10"/>
      <c r="B111" s="180" t="s">
        <v>795</v>
      </c>
      <c r="C111" s="181" t="s">
        <v>796</v>
      </c>
      <c r="D111" s="182">
        <v>1.7197536</v>
      </c>
      <c r="E111" s="183">
        <v>2.6728000000000001</v>
      </c>
      <c r="F111" s="256">
        <v>22826.469759287946</v>
      </c>
      <c r="G111" s="257">
        <v>23956.894291892</v>
      </c>
      <c r="H111" s="257">
        <v>25977.53342801442</v>
      </c>
      <c r="I111" s="282">
        <v>27491.093530326394</v>
      </c>
      <c r="J111" s="257"/>
      <c r="K111" s="257"/>
      <c r="L111" s="258"/>
      <c r="M111" s="5"/>
    </row>
    <row r="112" spans="1:13">
      <c r="A112" s="12"/>
      <c r="B112" s="164" t="s">
        <v>797</v>
      </c>
      <c r="C112" s="165" t="s">
        <v>798</v>
      </c>
      <c r="D112" s="166">
        <v>1.6958016</v>
      </c>
      <c r="E112" s="167">
        <v>2.6356777777777776</v>
      </c>
      <c r="F112" s="247">
        <v>22546.988324013117</v>
      </c>
      <c r="G112" s="248">
        <v>23663.377501340576</v>
      </c>
      <c r="H112" s="248">
        <v>25661.584047843076</v>
      </c>
      <c r="I112" s="279">
        <v>27154.122482067389</v>
      </c>
      <c r="J112" s="248"/>
      <c r="K112" s="248"/>
      <c r="L112" s="249"/>
      <c r="M112" s="18"/>
    </row>
    <row r="113" spans="1:13">
      <c r="A113" s="10"/>
      <c r="B113" s="164" t="s">
        <v>799</v>
      </c>
      <c r="C113" s="165" t="s">
        <v>800</v>
      </c>
      <c r="D113" s="166">
        <v>1.6718496000000003</v>
      </c>
      <c r="E113" s="167">
        <v>2.5985555555555555</v>
      </c>
      <c r="F113" s="247">
        <v>22195.211513501552</v>
      </c>
      <c r="G113" s="248">
        <v>23294.040814319666</v>
      </c>
      <c r="H113" s="248">
        <v>25257.893015626178</v>
      </c>
      <c r="I113" s="279">
        <v>26729.409781762824</v>
      </c>
      <c r="J113" s="248"/>
      <c r="K113" s="248"/>
      <c r="L113" s="249"/>
      <c r="M113" s="18"/>
    </row>
    <row r="114" spans="1:13">
      <c r="A114" s="12"/>
      <c r="B114" s="164" t="s">
        <v>801</v>
      </c>
      <c r="C114" s="165" t="s">
        <v>802</v>
      </c>
      <c r="D114" s="166">
        <v>1.6478976000000001</v>
      </c>
      <c r="E114" s="167">
        <v>2.5614333333333335</v>
      </c>
      <c r="F114" s="247">
        <v>21915.730078226712</v>
      </c>
      <c r="G114" s="248">
        <v>23000.524023768245</v>
      </c>
      <c r="H114" s="248">
        <v>24941.943635454834</v>
      </c>
      <c r="I114" s="279">
        <v>26392.438733503823</v>
      </c>
      <c r="J114" s="248"/>
      <c r="K114" s="248"/>
      <c r="L114" s="249"/>
      <c r="M114" s="11"/>
    </row>
    <row r="115" spans="1:13">
      <c r="A115" s="12"/>
      <c r="B115" s="164" t="s">
        <v>803</v>
      </c>
      <c r="C115" s="165" t="s">
        <v>804</v>
      </c>
      <c r="D115" s="166">
        <v>1.6239456000000001</v>
      </c>
      <c r="E115" s="167">
        <v>2.524311111111111</v>
      </c>
      <c r="F115" s="247">
        <v>21563.953267715155</v>
      </c>
      <c r="G115" s="248">
        <v>22631.187336747338</v>
      </c>
      <c r="H115" s="248">
        <v>24538.252603237925</v>
      </c>
      <c r="I115" s="279">
        <v>25967.726033199244</v>
      </c>
      <c r="J115" s="248"/>
      <c r="K115" s="248"/>
      <c r="L115" s="249"/>
      <c r="M115" s="20"/>
    </row>
    <row r="116" spans="1:13" ht="15.75" thickBot="1">
      <c r="A116" s="19"/>
      <c r="B116" s="188" t="s">
        <v>805</v>
      </c>
      <c r="C116" s="173" t="s">
        <v>806</v>
      </c>
      <c r="D116" s="174">
        <v>1.5999935999999999</v>
      </c>
      <c r="E116" s="175">
        <v>2.4871888888888889</v>
      </c>
      <c r="F116" s="250">
        <v>21284.471832440315</v>
      </c>
      <c r="G116" s="251">
        <v>22337.67054619591</v>
      </c>
      <c r="H116" s="251">
        <v>24222.303223066599</v>
      </c>
      <c r="I116" s="280">
        <v>25630.754984940242</v>
      </c>
      <c r="J116" s="251"/>
      <c r="K116" s="251"/>
      <c r="L116" s="252"/>
      <c r="M116" s="11"/>
    </row>
    <row r="117" spans="1:13">
      <c r="A117" s="4"/>
      <c r="B117" s="180" t="s">
        <v>807</v>
      </c>
      <c r="C117" s="181" t="s">
        <v>808</v>
      </c>
      <c r="D117" s="182">
        <v>1.5760416000000002</v>
      </c>
      <c r="E117" s="183">
        <v>2.4500666666666664</v>
      </c>
      <c r="F117" s="244">
        <v>20238.97997503576</v>
      </c>
      <c r="G117" s="245">
        <v>20932.695021928757</v>
      </c>
      <c r="H117" s="245">
        <v>21968.333859175007</v>
      </c>
      <c r="I117" s="278">
        <v>24165.469714296185</v>
      </c>
      <c r="J117" s="245"/>
      <c r="K117" s="245"/>
      <c r="L117" s="246"/>
      <c r="M117" s="11"/>
    </row>
    <row r="118" spans="1:13">
      <c r="A118" s="19"/>
      <c r="B118" s="164" t="s">
        <v>809</v>
      </c>
      <c r="C118" s="165" t="s">
        <v>810</v>
      </c>
      <c r="D118" s="166">
        <v>1.5520896000000002</v>
      </c>
      <c r="E118" s="167">
        <v>2.4129444444444443</v>
      </c>
      <c r="F118" s="247">
        <v>19970.009373804762</v>
      </c>
      <c r="G118" s="248">
        <v>20653.213586653921</v>
      </c>
      <c r="H118" s="248">
        <v>21674.81706862359</v>
      </c>
      <c r="I118" s="279">
        <v>23844.264917102926</v>
      </c>
      <c r="J118" s="248"/>
      <c r="K118" s="248"/>
      <c r="L118" s="249"/>
      <c r="M118" s="20"/>
    </row>
    <row r="119" spans="1:13">
      <c r="A119" s="12"/>
      <c r="B119" s="164" t="s">
        <v>811</v>
      </c>
      <c r="C119" s="165" t="s">
        <v>812</v>
      </c>
      <c r="D119" s="166">
        <v>1.5281376</v>
      </c>
      <c r="E119" s="167">
        <v>2.3758222222222223</v>
      </c>
      <c r="F119" s="247">
        <v>19628.743397337028</v>
      </c>
      <c r="G119" s="248">
        <v>20301.43677614236</v>
      </c>
      <c r="H119" s="248">
        <v>21305.480381602669</v>
      </c>
      <c r="I119" s="279">
        <v>23435.318467864108</v>
      </c>
      <c r="J119" s="248"/>
      <c r="K119" s="248"/>
      <c r="L119" s="249"/>
      <c r="M119" s="11"/>
    </row>
    <row r="120" spans="1:13">
      <c r="A120" s="12"/>
      <c r="B120" s="164" t="s">
        <v>813</v>
      </c>
      <c r="C120" s="165" t="s">
        <v>814</v>
      </c>
      <c r="D120" s="166">
        <v>1.5041856000000002</v>
      </c>
      <c r="E120" s="167">
        <v>2.3386999999999998</v>
      </c>
      <c r="F120" s="247">
        <v>19359.772796106041</v>
      </c>
      <c r="G120" s="248">
        <v>20021.955340867524</v>
      </c>
      <c r="H120" s="248">
        <v>21011.963591051259</v>
      </c>
      <c r="I120" s="279">
        <v>23114.113670670849</v>
      </c>
      <c r="J120" s="248"/>
      <c r="K120" s="248"/>
      <c r="L120" s="249"/>
      <c r="M120" s="5"/>
    </row>
    <row r="121" spans="1:13">
      <c r="A121" s="10"/>
      <c r="B121" s="164" t="s">
        <v>815</v>
      </c>
      <c r="C121" s="165" t="s">
        <v>816</v>
      </c>
      <c r="D121" s="166">
        <v>1.4802336</v>
      </c>
      <c r="E121" s="167">
        <v>2.3015777777777777</v>
      </c>
      <c r="F121" s="247">
        <v>19018.5068196383</v>
      </c>
      <c r="G121" s="248">
        <v>19670.178530355959</v>
      </c>
      <c r="H121" s="248">
        <v>20642.626904030345</v>
      </c>
      <c r="I121" s="279">
        <v>22705.167221432035</v>
      </c>
      <c r="J121" s="248"/>
      <c r="K121" s="248"/>
      <c r="L121" s="249"/>
      <c r="M121" s="18"/>
    </row>
    <row r="122" spans="1:13" ht="15.75" thickBot="1">
      <c r="A122" s="19"/>
      <c r="B122" s="188" t="s">
        <v>817</v>
      </c>
      <c r="C122" s="173" t="s">
        <v>818</v>
      </c>
      <c r="D122" s="174">
        <v>1.4562816000000001</v>
      </c>
      <c r="E122" s="175">
        <v>2.2644555555555557</v>
      </c>
      <c r="F122" s="253">
        <v>18749.536218407302</v>
      </c>
      <c r="G122" s="254">
        <v>19390.697095081126</v>
      </c>
      <c r="H122" s="254">
        <v>20349.110113478913</v>
      </c>
      <c r="I122" s="281">
        <v>22383.962424238776</v>
      </c>
      <c r="J122" s="254"/>
      <c r="K122" s="254"/>
      <c r="L122" s="255"/>
      <c r="M122" s="18"/>
    </row>
    <row r="123" spans="1:13">
      <c r="A123" s="4"/>
      <c r="B123" s="180" t="s">
        <v>819</v>
      </c>
      <c r="C123" s="181" t="s">
        <v>820</v>
      </c>
      <c r="D123" s="182">
        <v>1.4323296000000003</v>
      </c>
      <c r="E123" s="183">
        <v>2.2273333333333332</v>
      </c>
      <c r="F123" s="256">
        <v>17777.620199309575</v>
      </c>
      <c r="G123" s="257">
        <v>18408.270241939572</v>
      </c>
      <c r="H123" s="257">
        <v>19038.920284569562</v>
      </c>
      <c r="I123" s="282">
        <v>19979.773426458014</v>
      </c>
      <c r="J123" s="257">
        <v>21659.690953684953</v>
      </c>
      <c r="K123" s="257"/>
      <c r="L123" s="258"/>
      <c r="M123" s="20"/>
    </row>
    <row r="124" spans="1:13">
      <c r="A124" s="19"/>
      <c r="B124" s="164" t="s">
        <v>821</v>
      </c>
      <c r="C124" s="165" t="s">
        <v>822</v>
      </c>
      <c r="D124" s="166">
        <v>1.4083776000000001</v>
      </c>
      <c r="E124" s="167">
        <v>2.1902111111111111</v>
      </c>
      <c r="F124" s="247">
        <v>17519.160432122411</v>
      </c>
      <c r="G124" s="248">
        <v>18139.299640708563</v>
      </c>
      <c r="H124" s="248">
        <v>18759.438849294729</v>
      </c>
      <c r="I124" s="279">
        <v>19686.256635906586</v>
      </c>
      <c r="J124" s="248">
        <v>21343.74157351362</v>
      </c>
      <c r="K124" s="248"/>
      <c r="L124" s="249"/>
      <c r="M124" s="11"/>
    </row>
    <row r="125" spans="1:13">
      <c r="A125" s="19"/>
      <c r="B125" s="164" t="s">
        <v>823</v>
      </c>
      <c r="C125" s="165" t="s">
        <v>824</v>
      </c>
      <c r="D125" s="166">
        <v>1.3844256000000001</v>
      </c>
      <c r="E125" s="167">
        <v>2.1530888888888891</v>
      </c>
      <c r="F125" s="247">
        <v>17188.405289698512</v>
      </c>
      <c r="G125" s="248">
        <v>17798.03366424084</v>
      </c>
      <c r="H125" s="248">
        <v>18407.662038783157</v>
      </c>
      <c r="I125" s="279">
        <v>19316.919948885679</v>
      </c>
      <c r="J125" s="248">
        <v>20940.050541296725</v>
      </c>
      <c r="K125" s="248"/>
      <c r="L125" s="249"/>
      <c r="M125" s="11"/>
    </row>
    <row r="126" spans="1:13">
      <c r="A126" s="12"/>
      <c r="B126" s="164" t="s">
        <v>825</v>
      </c>
      <c r="C126" s="165" t="s">
        <v>826</v>
      </c>
      <c r="D126" s="166">
        <v>1.3604735999999999</v>
      </c>
      <c r="E126" s="167">
        <v>2.115966666666667</v>
      </c>
      <c r="F126" s="247">
        <v>16929.945522511349</v>
      </c>
      <c r="G126" s="248">
        <v>17529.063063009839</v>
      </c>
      <c r="H126" s="248">
        <v>18128.180603508335</v>
      </c>
      <c r="I126" s="279">
        <v>19023.403158334255</v>
      </c>
      <c r="J126" s="248">
        <v>20624.101161125378</v>
      </c>
      <c r="K126" s="248"/>
      <c r="L126" s="249"/>
      <c r="M126" s="20"/>
    </row>
    <row r="127" spans="1:13">
      <c r="A127" s="10"/>
      <c r="B127" s="164" t="s">
        <v>827</v>
      </c>
      <c r="C127" s="165" t="s">
        <v>828</v>
      </c>
      <c r="D127" s="166">
        <v>1.3365216000000002</v>
      </c>
      <c r="E127" s="167">
        <v>2.0788444444444445</v>
      </c>
      <c r="F127" s="247">
        <v>16599.19038008745</v>
      </c>
      <c r="G127" s="248">
        <v>17187.797086542112</v>
      </c>
      <c r="H127" s="248">
        <v>17776.403792996764</v>
      </c>
      <c r="I127" s="279">
        <v>18654.066471313341</v>
      </c>
      <c r="J127" s="248">
        <v>20220.410128908476</v>
      </c>
      <c r="K127" s="248"/>
      <c r="L127" s="249"/>
      <c r="M127" s="5"/>
    </row>
    <row r="128" spans="1:13" ht="15.75" thickBot="1">
      <c r="A128" s="10"/>
      <c r="B128" s="188" t="s">
        <v>829</v>
      </c>
      <c r="C128" s="173" t="s">
        <v>830</v>
      </c>
      <c r="D128" s="174">
        <v>1.3125696000000002</v>
      </c>
      <c r="E128" s="175">
        <v>2.0417222222222224</v>
      </c>
      <c r="F128" s="250">
        <v>16340.730612900285</v>
      </c>
      <c r="G128" s="251">
        <v>16918.826485311103</v>
      </c>
      <c r="H128" s="251">
        <v>17496.922357721935</v>
      </c>
      <c r="I128" s="280">
        <v>18360.549680761931</v>
      </c>
      <c r="J128" s="251">
        <v>19904.460748737136</v>
      </c>
      <c r="K128" s="251"/>
      <c r="L128" s="252"/>
      <c r="M128" s="18"/>
    </row>
    <row r="129" spans="1:13">
      <c r="A129" s="10"/>
      <c r="B129" s="180" t="s">
        <v>831</v>
      </c>
      <c r="C129" s="181" t="s">
        <v>832</v>
      </c>
      <c r="D129" s="182">
        <v>1.2886176</v>
      </c>
      <c r="E129" s="183">
        <v>2.0046000000000004</v>
      </c>
      <c r="F129" s="244">
        <v>15726.182951292887</v>
      </c>
      <c r="G129" s="245">
        <v>16009.975470476384</v>
      </c>
      <c r="H129" s="245">
        <v>16577.560508843377</v>
      </c>
      <c r="I129" s="278">
        <v>17145.14554721037</v>
      </c>
      <c r="J129" s="245">
        <v>18223.467689417514</v>
      </c>
      <c r="K129" s="245">
        <v>20411.825652744785</v>
      </c>
      <c r="L129" s="246"/>
      <c r="M129" s="21"/>
    </row>
    <row r="130" spans="1:13">
      <c r="A130" s="19"/>
      <c r="B130" s="164" t="s">
        <v>833</v>
      </c>
      <c r="C130" s="165" t="s">
        <v>834</v>
      </c>
      <c r="D130" s="166">
        <v>1.2646656000000003</v>
      </c>
      <c r="E130" s="167">
        <v>1.9674777777777777</v>
      </c>
      <c r="F130" s="247">
        <v>15472.978601127637</v>
      </c>
      <c r="G130" s="248">
        <v>15751.515703289215</v>
      </c>
      <c r="H130" s="248">
        <v>16308.589907612379</v>
      </c>
      <c r="I130" s="279">
        <v>16865.664111935537</v>
      </c>
      <c r="J130" s="248">
        <v>17928.675133620975</v>
      </c>
      <c r="K130" s="248">
        <v>20081.693796991894</v>
      </c>
      <c r="L130" s="249"/>
      <c r="M130" s="22"/>
    </row>
    <row r="131" spans="1:13">
      <c r="A131" s="19"/>
      <c r="B131" s="164" t="s">
        <v>835</v>
      </c>
      <c r="C131" s="165" t="s">
        <v>836</v>
      </c>
      <c r="D131" s="166">
        <v>1.2407136000000001</v>
      </c>
      <c r="E131" s="167">
        <v>1.9303555555555556</v>
      </c>
      <c r="F131" s="247">
        <v>15147.478875725654</v>
      </c>
      <c r="G131" s="248">
        <v>15420.760560865323</v>
      </c>
      <c r="H131" s="248">
        <v>15967.323931144643</v>
      </c>
      <c r="I131" s="279">
        <v>16513.887301423969</v>
      </c>
      <c r="J131" s="248">
        <v>17551.531499087927</v>
      </c>
      <c r="K131" s="248">
        <v>19656.660625681066</v>
      </c>
      <c r="L131" s="249"/>
      <c r="M131" s="23"/>
    </row>
    <row r="132" spans="1:13">
      <c r="A132" s="12"/>
      <c r="B132" s="164" t="s">
        <v>837</v>
      </c>
      <c r="C132" s="165" t="s">
        <v>838</v>
      </c>
      <c r="D132" s="166">
        <v>1.2167616000000001</v>
      </c>
      <c r="E132" s="167">
        <v>1.8932333333333333</v>
      </c>
      <c r="F132" s="247">
        <v>14894.274525560402</v>
      </c>
      <c r="G132" s="248">
        <v>15162.300793678154</v>
      </c>
      <c r="H132" s="248">
        <v>15698.353329913645</v>
      </c>
      <c r="I132" s="279">
        <v>16234.405866149138</v>
      </c>
      <c r="J132" s="248">
        <v>17256.738943291384</v>
      </c>
      <c r="K132" s="248">
        <v>19326.528769928173</v>
      </c>
      <c r="L132" s="249"/>
      <c r="M132" s="22"/>
    </row>
    <row r="133" spans="1:13">
      <c r="A133" s="19"/>
      <c r="B133" s="164" t="s">
        <v>839</v>
      </c>
      <c r="C133" s="165" t="s">
        <v>840</v>
      </c>
      <c r="D133" s="166">
        <v>1.1928096000000001</v>
      </c>
      <c r="E133" s="167">
        <v>1.8561111111111113</v>
      </c>
      <c r="F133" s="247">
        <v>14568.774800158424</v>
      </c>
      <c r="G133" s="248">
        <v>14831.545651254251</v>
      </c>
      <c r="H133" s="248">
        <v>15357.087353445913</v>
      </c>
      <c r="I133" s="279">
        <v>15882.629055637572</v>
      </c>
      <c r="J133" s="248">
        <v>16879.595308758329</v>
      </c>
      <c r="K133" s="248">
        <v>18901.495598617326</v>
      </c>
      <c r="L133" s="249"/>
      <c r="M133" s="24"/>
    </row>
    <row r="134" spans="1:13" ht="15.75" thickBot="1">
      <c r="A134" s="10"/>
      <c r="B134" s="188" t="s">
        <v>841</v>
      </c>
      <c r="C134" s="173" t="s">
        <v>842</v>
      </c>
      <c r="D134" s="174">
        <v>1.1688576000000002</v>
      </c>
      <c r="E134" s="175">
        <v>1.818988888888889</v>
      </c>
      <c r="F134" s="253">
        <v>14315.570449993171</v>
      </c>
      <c r="G134" s="254">
        <v>14573.08588406709</v>
      </c>
      <c r="H134" s="254">
        <v>15088.116752214914</v>
      </c>
      <c r="I134" s="281">
        <v>15603.147620362739</v>
      </c>
      <c r="J134" s="254">
        <v>16584.80275296179</v>
      </c>
      <c r="K134" s="254">
        <v>18571.363742864454</v>
      </c>
      <c r="L134" s="255"/>
      <c r="M134" s="7"/>
    </row>
    <row r="135" spans="1:13">
      <c r="A135" s="4"/>
      <c r="B135" s="180" t="s">
        <v>843</v>
      </c>
      <c r="C135" s="181" t="s">
        <v>844</v>
      </c>
      <c r="D135" s="182">
        <v>1.1449056000000002</v>
      </c>
      <c r="E135" s="183">
        <v>1.7818666666666667</v>
      </c>
      <c r="F135" s="256">
        <v>13737.810707539196</v>
      </c>
      <c r="G135" s="257">
        <v>13990.070724591193</v>
      </c>
      <c r="H135" s="257">
        <v>14242.330741643189</v>
      </c>
      <c r="I135" s="282">
        <v>14746.850775747182</v>
      </c>
      <c r="J135" s="257">
        <v>14999.11079279918</v>
      </c>
      <c r="K135" s="257">
        <v>16489.899840486189</v>
      </c>
      <c r="L135" s="258">
        <v>17886.004174530204</v>
      </c>
      <c r="M135" s="9"/>
    </row>
    <row r="136" spans="1:13">
      <c r="A136" s="19"/>
      <c r="B136" s="164" t="s">
        <v>845</v>
      </c>
      <c r="C136" s="165" t="s">
        <v>846</v>
      </c>
      <c r="D136" s="166">
        <v>1.1209536</v>
      </c>
      <c r="E136" s="167">
        <v>1.7447444444444447</v>
      </c>
      <c r="F136" s="247">
        <v>13489.861774395857</v>
      </c>
      <c r="G136" s="248">
        <v>13736.866374425941</v>
      </c>
      <c r="H136" s="248">
        <v>13983.87097445602</v>
      </c>
      <c r="I136" s="279">
        <v>14477.88017451618</v>
      </c>
      <c r="J136" s="248">
        <v>14724.884774546263</v>
      </c>
      <c r="K136" s="248">
        <v>16188.542542719053</v>
      </c>
      <c r="L136" s="249">
        <v>17561.295785381986</v>
      </c>
      <c r="M136" s="11"/>
    </row>
    <row r="137" spans="1:13">
      <c r="A137" s="4"/>
      <c r="B137" s="164" t="s">
        <v>847</v>
      </c>
      <c r="C137" s="165" t="s">
        <v>848</v>
      </c>
      <c r="D137" s="166">
        <v>1.0970016000000002</v>
      </c>
      <c r="E137" s="167">
        <v>1.7076222222222222</v>
      </c>
      <c r="F137" s="247">
        <v>13169.617466015801</v>
      </c>
      <c r="G137" s="248">
        <v>13411.366649023959</v>
      </c>
      <c r="H137" s="248">
        <v>13653.115832032123</v>
      </c>
      <c r="I137" s="279">
        <v>14136.614198048448</v>
      </c>
      <c r="J137" s="248">
        <v>14378.363381056615</v>
      </c>
      <c r="K137" s="248">
        <v>15804.788087565725</v>
      </c>
      <c r="L137" s="249">
        <v>17141.68608067579</v>
      </c>
      <c r="M137" s="18"/>
    </row>
    <row r="138" spans="1:13">
      <c r="A138" s="10"/>
      <c r="B138" s="164" t="s">
        <v>849</v>
      </c>
      <c r="C138" s="165" t="s">
        <v>850</v>
      </c>
      <c r="D138" s="166">
        <v>1.0730496000000003</v>
      </c>
      <c r="E138" s="167">
        <v>1.6705000000000001</v>
      </c>
      <c r="F138" s="247">
        <v>12921.668532872462</v>
      </c>
      <c r="G138" s="248">
        <v>13158.162298858706</v>
      </c>
      <c r="H138" s="248">
        <v>13394.656064844959</v>
      </c>
      <c r="I138" s="279">
        <v>13867.64359681745</v>
      </c>
      <c r="J138" s="248">
        <v>14104.137362803698</v>
      </c>
      <c r="K138" s="248">
        <v>15503.430789798596</v>
      </c>
      <c r="L138" s="249">
        <v>16816.977691527569</v>
      </c>
      <c r="M138" s="5"/>
    </row>
    <row r="139" spans="1:13">
      <c r="A139" s="12"/>
      <c r="B139" s="164" t="s">
        <v>851</v>
      </c>
      <c r="C139" s="165" t="s">
        <v>852</v>
      </c>
      <c r="D139" s="166">
        <v>1.0490976000000001</v>
      </c>
      <c r="E139" s="167">
        <v>1.633377777777778</v>
      </c>
      <c r="F139" s="247">
        <v>12601.424224492401</v>
      </c>
      <c r="G139" s="248">
        <v>12832.662573456728</v>
      </c>
      <c r="H139" s="248">
        <v>13063.90092242106</v>
      </c>
      <c r="I139" s="279">
        <v>13526.377620349718</v>
      </c>
      <c r="J139" s="248">
        <v>13757.615969314045</v>
      </c>
      <c r="K139" s="248">
        <v>15119.67633464527</v>
      </c>
      <c r="L139" s="249">
        <v>16397.367986821373</v>
      </c>
      <c r="M139" s="20"/>
    </row>
    <row r="140" spans="1:13" ht="15.75" thickBot="1">
      <c r="A140" s="19"/>
      <c r="B140" s="188" t="s">
        <v>853</v>
      </c>
      <c r="C140" s="173" t="s">
        <v>854</v>
      </c>
      <c r="D140" s="174">
        <v>1.0251456000000001</v>
      </c>
      <c r="E140" s="175">
        <v>1.5962555555555555</v>
      </c>
      <c r="F140" s="250">
        <v>12353.475291349059</v>
      </c>
      <c r="G140" s="251">
        <v>12579.458223291476</v>
      </c>
      <c r="H140" s="251">
        <v>12805.441155233888</v>
      </c>
      <c r="I140" s="280">
        <v>13257.407019118718</v>
      </c>
      <c r="J140" s="251">
        <v>13483.389951061132</v>
      </c>
      <c r="K140" s="251">
        <v>14818.319036878132</v>
      </c>
      <c r="L140" s="252">
        <v>16072.659597673146</v>
      </c>
      <c r="M140" s="11"/>
    </row>
    <row r="141" spans="1:13">
      <c r="A141" s="19"/>
      <c r="B141" s="180" t="s">
        <v>855</v>
      </c>
      <c r="C141" s="181" t="s">
        <v>856</v>
      </c>
      <c r="D141" s="182">
        <v>1.0011936000000001</v>
      </c>
      <c r="E141" s="183">
        <v>1.5591333333333335</v>
      </c>
      <c r="F141" s="244">
        <v>11591.775953128006</v>
      </c>
      <c r="G141" s="245">
        <v>11812.503468048506</v>
      </c>
      <c r="H141" s="245">
        <v>12033.230982969002</v>
      </c>
      <c r="I141" s="278">
        <v>12253.9584978895</v>
      </c>
      <c r="J141" s="245">
        <v>12474.686012809994</v>
      </c>
      <c r="K141" s="245">
        <v>13297.688412484065</v>
      </c>
      <c r="L141" s="246">
        <v>13750.395517598969</v>
      </c>
      <c r="M141" s="11"/>
    </row>
    <row r="142" spans="1:13">
      <c r="A142" s="12"/>
      <c r="B142" s="164" t="s">
        <v>857</v>
      </c>
      <c r="C142" s="165" t="s">
        <v>858</v>
      </c>
      <c r="D142" s="166">
        <v>0.97724160000000015</v>
      </c>
      <c r="E142" s="167">
        <v>1.522011111111111</v>
      </c>
      <c r="F142" s="247">
        <v>11354.337854028505</v>
      </c>
      <c r="G142" s="248">
        <v>11569.809951927085</v>
      </c>
      <c r="H142" s="248">
        <v>11785.282049825662</v>
      </c>
      <c r="I142" s="279">
        <v>12000.754147724248</v>
      </c>
      <c r="J142" s="248">
        <v>12216.226245622824</v>
      </c>
      <c r="K142" s="248">
        <v>13021.724756542375</v>
      </c>
      <c r="L142" s="249">
        <v>13466.113795846268</v>
      </c>
      <c r="M142" s="20"/>
    </row>
    <row r="143" spans="1:13">
      <c r="A143" s="10"/>
      <c r="B143" s="164" t="s">
        <v>859</v>
      </c>
      <c r="C143" s="165" t="s">
        <v>860</v>
      </c>
      <c r="D143" s="166">
        <v>0.95328960000000007</v>
      </c>
      <c r="E143" s="167">
        <v>1.4848888888888889</v>
      </c>
      <c r="F143" s="247">
        <v>11044.604379692273</v>
      </c>
      <c r="G143" s="248">
        <v>11254.821060568935</v>
      </c>
      <c r="H143" s="248">
        <v>11465.037741445603</v>
      </c>
      <c r="I143" s="279">
        <v>11675.254422322263</v>
      </c>
      <c r="J143" s="248">
        <v>11885.471103198928</v>
      </c>
      <c r="K143" s="248">
        <v>12667.063718621324</v>
      </c>
      <c r="L143" s="249">
        <v>13099.480995357046</v>
      </c>
      <c r="M143" s="5"/>
    </row>
    <row r="144" spans="1:13">
      <c r="A144" s="4"/>
      <c r="B144" s="164" t="s">
        <v>861</v>
      </c>
      <c r="C144" s="165" t="s">
        <v>862</v>
      </c>
      <c r="D144" s="166">
        <v>0.9293376000000001</v>
      </c>
      <c r="E144" s="167">
        <v>1.4477666666666666</v>
      </c>
      <c r="F144" s="247">
        <v>10807.166280592772</v>
      </c>
      <c r="G144" s="248">
        <v>11012.12754444752</v>
      </c>
      <c r="H144" s="248">
        <v>11217.088808302267</v>
      </c>
      <c r="I144" s="279">
        <v>11422.050072157015</v>
      </c>
      <c r="J144" s="248">
        <v>11627.011336011763</v>
      </c>
      <c r="K144" s="248">
        <v>12391.100062679636</v>
      </c>
      <c r="L144" s="249">
        <v>12815.199273604341</v>
      </c>
      <c r="M144" s="18"/>
    </row>
    <row r="145" spans="1:13">
      <c r="A145" s="12"/>
      <c r="B145" s="164" t="s">
        <v>863</v>
      </c>
      <c r="C145" s="165" t="s">
        <v>864</v>
      </c>
      <c r="D145" s="166">
        <v>0.90538560000000001</v>
      </c>
      <c r="E145" s="167">
        <v>1.4106444444444444</v>
      </c>
      <c r="F145" s="247">
        <v>10497.432806256538</v>
      </c>
      <c r="G145" s="248">
        <v>10697.138653089369</v>
      </c>
      <c r="H145" s="248">
        <v>10896.844499922203</v>
      </c>
      <c r="I145" s="279">
        <v>11096.55034675503</v>
      </c>
      <c r="J145" s="248">
        <v>11296.256193587858</v>
      </c>
      <c r="K145" s="248">
        <v>12036.439024758582</v>
      </c>
      <c r="L145" s="249">
        <v>12448.566473115112</v>
      </c>
      <c r="M145" s="20"/>
    </row>
    <row r="146" spans="1:13" ht="15.75" thickBot="1">
      <c r="A146" s="10"/>
      <c r="B146" s="188" t="s">
        <v>865</v>
      </c>
      <c r="C146" s="173" t="s">
        <v>866</v>
      </c>
      <c r="D146" s="174">
        <v>0.88143360000000015</v>
      </c>
      <c r="E146" s="175">
        <v>1.3735222222222223</v>
      </c>
      <c r="F146" s="253">
        <v>10259.994707157042</v>
      </c>
      <c r="G146" s="254">
        <v>10454.445136967959</v>
      </c>
      <c r="H146" s="254">
        <v>10648.895566778867</v>
      </c>
      <c r="I146" s="281">
        <v>10843.345996589784</v>
      </c>
      <c r="J146" s="254">
        <v>11037.796426400697</v>
      </c>
      <c r="K146" s="254">
        <v>11760.475368816893</v>
      </c>
      <c r="L146" s="255">
        <v>12164.284751362411</v>
      </c>
      <c r="M146" s="5"/>
    </row>
    <row r="147" spans="1:13">
      <c r="A147" s="10"/>
      <c r="B147" s="180" t="s">
        <v>867</v>
      </c>
      <c r="C147" s="181" t="s">
        <v>868</v>
      </c>
      <c r="D147" s="182">
        <v>0.85748160000000018</v>
      </c>
      <c r="E147" s="183">
        <v>1.3364</v>
      </c>
      <c r="F147" s="256">
        <v>9950.261232820807</v>
      </c>
      <c r="G147" s="257">
        <v>9950.261232820807</v>
      </c>
      <c r="H147" s="257">
        <v>9950.261232820807</v>
      </c>
      <c r="I147" s="282">
        <v>10139.456245609807</v>
      </c>
      <c r="J147" s="257">
        <v>10328.651258398802</v>
      </c>
      <c r="K147" s="257">
        <v>11015.324735360742</v>
      </c>
      <c r="L147" s="258">
        <v>10707.041283976801</v>
      </c>
      <c r="M147" s="5"/>
    </row>
    <row r="148" spans="1:13">
      <c r="A148" s="10"/>
      <c r="B148" s="164" t="s">
        <v>869</v>
      </c>
      <c r="C148" s="165" t="s">
        <v>870</v>
      </c>
      <c r="D148" s="166">
        <v>0.83352960000000009</v>
      </c>
      <c r="E148" s="167">
        <v>1.2992777777777778</v>
      </c>
      <c r="F148" s="247">
        <v>9712.8231337213074</v>
      </c>
      <c r="G148" s="248">
        <v>9712.8231337213074</v>
      </c>
      <c r="H148" s="248">
        <v>9712.8231337213074</v>
      </c>
      <c r="I148" s="279">
        <v>9896.7627294883878</v>
      </c>
      <c r="J148" s="248">
        <v>10080.702325255468</v>
      </c>
      <c r="K148" s="248">
        <v>10750.208012628364</v>
      </c>
      <c r="L148" s="249">
        <v>10448.581516789629</v>
      </c>
      <c r="M148" s="5"/>
    </row>
    <row r="149" spans="1:13">
      <c r="A149" s="4"/>
      <c r="B149" s="164" t="s">
        <v>871</v>
      </c>
      <c r="C149" s="165" t="s">
        <v>872</v>
      </c>
      <c r="D149" s="166">
        <v>0.80957760000000012</v>
      </c>
      <c r="E149" s="167">
        <v>1.2621555555555555</v>
      </c>
      <c r="F149" s="247">
        <v>9403.0896593850757</v>
      </c>
      <c r="G149" s="248">
        <v>9403.0896593850757</v>
      </c>
      <c r="H149" s="248">
        <v>9403.0896593850757</v>
      </c>
      <c r="I149" s="279">
        <v>9581.7738381302388</v>
      </c>
      <c r="J149" s="248">
        <v>9760.4580168754055</v>
      </c>
      <c r="K149" s="248">
        <v>10406.393907916619</v>
      </c>
      <c r="L149" s="249">
        <v>10117.826374365735</v>
      </c>
      <c r="M149" s="18"/>
    </row>
    <row r="150" spans="1:13">
      <c r="A150" s="12"/>
      <c r="B150" s="164" t="s">
        <v>873</v>
      </c>
      <c r="C150" s="165" t="s">
        <v>874</v>
      </c>
      <c r="D150" s="166">
        <v>0.78562560000000004</v>
      </c>
      <c r="E150" s="167">
        <v>1.2250333333333332</v>
      </c>
      <c r="F150" s="247">
        <v>9165.6515602855743</v>
      </c>
      <c r="G150" s="248">
        <v>9165.6515602855743</v>
      </c>
      <c r="H150" s="248">
        <v>9165.6515602855743</v>
      </c>
      <c r="I150" s="279">
        <v>9339.0803220088237</v>
      </c>
      <c r="J150" s="248">
        <v>9512.5090837320677</v>
      </c>
      <c r="K150" s="248">
        <v>10141.277185184237</v>
      </c>
      <c r="L150" s="249">
        <v>9859.3666071785647</v>
      </c>
      <c r="M150" s="20"/>
    </row>
    <row r="151" spans="1:13">
      <c r="A151" s="12"/>
      <c r="B151" s="164" t="s">
        <v>875</v>
      </c>
      <c r="C151" s="165" t="s">
        <v>876</v>
      </c>
      <c r="D151" s="166">
        <v>0.76167360000000017</v>
      </c>
      <c r="E151" s="167">
        <v>1.1879111111111111</v>
      </c>
      <c r="F151" s="247">
        <v>8855.9180859493463</v>
      </c>
      <c r="G151" s="248">
        <v>8855.9180859493463</v>
      </c>
      <c r="H151" s="248">
        <v>8855.9180859493463</v>
      </c>
      <c r="I151" s="279">
        <v>9024.0914306506766</v>
      </c>
      <c r="J151" s="248">
        <v>9192.2647753520068</v>
      </c>
      <c r="K151" s="248">
        <v>9797.4630804724984</v>
      </c>
      <c r="L151" s="249">
        <v>9528.6114647546656</v>
      </c>
      <c r="M151" s="20"/>
    </row>
    <row r="152" spans="1:13" ht="15.75" thickBot="1">
      <c r="A152" s="10"/>
      <c r="B152" s="188" t="s">
        <v>877</v>
      </c>
      <c r="C152" s="173" t="s">
        <v>878</v>
      </c>
      <c r="D152" s="174">
        <v>0.7377216000000002</v>
      </c>
      <c r="E152" s="175">
        <v>1.1507888888888889</v>
      </c>
      <c r="F152" s="250">
        <v>8618.4799868498449</v>
      </c>
      <c r="G152" s="251">
        <v>8618.4799868498449</v>
      </c>
      <c r="H152" s="251">
        <v>8618.4799868498449</v>
      </c>
      <c r="I152" s="280">
        <v>8781.3979145292615</v>
      </c>
      <c r="J152" s="251">
        <v>8944.3158422086744</v>
      </c>
      <c r="K152" s="251">
        <v>9532.3463577401126</v>
      </c>
      <c r="L152" s="252">
        <v>9270.1516975675022</v>
      </c>
      <c r="M152" s="5"/>
    </row>
    <row r="153" spans="1:13">
      <c r="A153" s="4"/>
      <c r="B153" s="180" t="s">
        <v>879</v>
      </c>
      <c r="C153" s="181" t="s">
        <v>880</v>
      </c>
      <c r="D153" s="182">
        <v>0.71376960000000012</v>
      </c>
      <c r="E153" s="183">
        <v>1.1136666666666666</v>
      </c>
      <c r="F153" s="244">
        <v>8381.0418877503416</v>
      </c>
      <c r="G153" s="245">
        <v>8381.0418877503416</v>
      </c>
      <c r="H153" s="245">
        <v>8381.0418877503416</v>
      </c>
      <c r="I153" s="278">
        <v>8381.0418877503416</v>
      </c>
      <c r="J153" s="245">
        <v>8381.0418877503416</v>
      </c>
      <c r="K153" s="245">
        <v>8941.8216387284883</v>
      </c>
      <c r="L153" s="246">
        <v>8696.3669090653384</v>
      </c>
      <c r="M153" s="18"/>
    </row>
    <row r="154" spans="1:13">
      <c r="A154" s="4"/>
      <c r="B154" s="164" t="s">
        <v>881</v>
      </c>
      <c r="C154" s="165" t="s">
        <v>882</v>
      </c>
      <c r="D154" s="166">
        <v>0.68981760000000014</v>
      </c>
      <c r="E154" s="167">
        <v>1.0765444444444445</v>
      </c>
      <c r="F154" s="247">
        <v>8143.6037886508429</v>
      </c>
      <c r="G154" s="248">
        <v>8143.6037886508429</v>
      </c>
      <c r="H154" s="248">
        <v>8143.6037886508429</v>
      </c>
      <c r="I154" s="279">
        <v>8143.6037886508429</v>
      </c>
      <c r="J154" s="248">
        <v>8143.6037886508429</v>
      </c>
      <c r="K154" s="248">
        <v>8687.5518492054143</v>
      </c>
      <c r="L154" s="249">
        <v>8448.4179759220042</v>
      </c>
      <c r="M154" s="18"/>
    </row>
    <row r="155" spans="1:13">
      <c r="A155" s="19"/>
      <c r="B155" s="164" t="s">
        <v>883</v>
      </c>
      <c r="C155" s="165" t="s">
        <v>884</v>
      </c>
      <c r="D155" s="166">
        <v>0.66586560000000006</v>
      </c>
      <c r="E155" s="167">
        <v>1.0394222222222222</v>
      </c>
      <c r="F155" s="247">
        <v>7833.8703143146085</v>
      </c>
      <c r="G155" s="248">
        <v>7833.8703143146085</v>
      </c>
      <c r="H155" s="248">
        <v>7833.8703143146085</v>
      </c>
      <c r="I155" s="279">
        <v>7833.8703143146085</v>
      </c>
      <c r="J155" s="248">
        <v>7833.8703143146085</v>
      </c>
      <c r="K155" s="248">
        <v>8354.5846777029747</v>
      </c>
      <c r="L155" s="249">
        <v>8128.1736675419397</v>
      </c>
      <c r="M155" s="11"/>
    </row>
    <row r="156" spans="1:13">
      <c r="A156" s="12"/>
      <c r="B156" s="164" t="s">
        <v>885</v>
      </c>
      <c r="C156" s="165" t="s">
        <v>886</v>
      </c>
      <c r="D156" s="166">
        <v>0.64191360000000008</v>
      </c>
      <c r="E156" s="167">
        <v>1.0023000000000002</v>
      </c>
      <c r="F156" s="247">
        <v>7596.4322152151099</v>
      </c>
      <c r="G156" s="248">
        <v>7596.4322152151099</v>
      </c>
      <c r="H156" s="248">
        <v>7596.4322152151099</v>
      </c>
      <c r="I156" s="279">
        <v>7596.4322152151099</v>
      </c>
      <c r="J156" s="248">
        <v>7596.4322152151099</v>
      </c>
      <c r="K156" s="248">
        <v>8100.3148881799061</v>
      </c>
      <c r="L156" s="249">
        <v>7880.2247343986046</v>
      </c>
      <c r="M156" s="20"/>
    </row>
    <row r="157" spans="1:13">
      <c r="A157" s="19"/>
      <c r="B157" s="164" t="s">
        <v>887</v>
      </c>
      <c r="C157" s="165" t="s">
        <v>888</v>
      </c>
      <c r="D157" s="166">
        <v>0.61796160000000011</v>
      </c>
      <c r="E157" s="167">
        <v>0.9651777777777778</v>
      </c>
      <c r="F157" s="247">
        <v>7286.6987408788782</v>
      </c>
      <c r="G157" s="248">
        <v>7286.6987408788782</v>
      </c>
      <c r="H157" s="248">
        <v>7286.6987408788782</v>
      </c>
      <c r="I157" s="279">
        <v>7286.6987408788782</v>
      </c>
      <c r="J157" s="248">
        <v>7286.6987408788782</v>
      </c>
      <c r="K157" s="248">
        <v>7767.3477166774692</v>
      </c>
      <c r="L157" s="249">
        <v>7559.980426018541</v>
      </c>
      <c r="M157" s="11"/>
    </row>
    <row r="158" spans="1:13" ht="15.75" thickBot="1">
      <c r="A158" s="19"/>
      <c r="B158" s="188" t="s">
        <v>889</v>
      </c>
      <c r="C158" s="173" t="s">
        <v>890</v>
      </c>
      <c r="D158" s="174">
        <v>0.59400960000000003</v>
      </c>
      <c r="E158" s="175">
        <v>0.92805555555555563</v>
      </c>
      <c r="F158" s="253">
        <v>7049.2606417793777</v>
      </c>
      <c r="G158" s="254">
        <v>7049.2606417793777</v>
      </c>
      <c r="H158" s="254">
        <v>7049.2606417793777</v>
      </c>
      <c r="I158" s="281">
        <v>7049.2606417793777</v>
      </c>
      <c r="J158" s="254">
        <v>7049.2606417793777</v>
      </c>
      <c r="K158" s="254">
        <v>7513.0779271543961</v>
      </c>
      <c r="L158" s="255">
        <v>7312.0314928752068</v>
      </c>
      <c r="M158" s="11"/>
    </row>
    <row r="159" spans="1:13">
      <c r="A159" s="12"/>
      <c r="B159" s="180" t="s">
        <v>891</v>
      </c>
      <c r="C159" s="181" t="s">
        <v>892</v>
      </c>
      <c r="D159" s="182">
        <v>0.57005760000000005</v>
      </c>
      <c r="E159" s="183">
        <v>0.89093333333333335</v>
      </c>
      <c r="F159" s="244">
        <v>6810.8947639256039</v>
      </c>
      <c r="G159" s="245">
        <v>6810.8947639256039</v>
      </c>
      <c r="H159" s="245">
        <v>6810.8947639256039</v>
      </c>
      <c r="I159" s="278">
        <v>6810.8947639256039</v>
      </c>
      <c r="J159" s="245">
        <v>6810.8947639256039</v>
      </c>
      <c r="K159" s="245">
        <v>7127.635002332132</v>
      </c>
      <c r="L159" s="246">
        <v>6810.8947639256039</v>
      </c>
      <c r="M159" s="18"/>
    </row>
    <row r="160" spans="1:13">
      <c r="A160" s="19"/>
      <c r="B160" s="164" t="s">
        <v>893</v>
      </c>
      <c r="C160" s="165" t="s">
        <v>894</v>
      </c>
      <c r="D160" s="166">
        <v>0.54610559999999997</v>
      </c>
      <c r="E160" s="167">
        <v>0.85381111111111108</v>
      </c>
      <c r="F160" s="247">
        <v>6573.4566648261034</v>
      </c>
      <c r="G160" s="248">
        <v>6573.4566648261034</v>
      </c>
      <c r="H160" s="248">
        <v>6573.4566648261034</v>
      </c>
      <c r="I160" s="279">
        <v>6573.4566648261034</v>
      </c>
      <c r="J160" s="248">
        <v>6573.4566648261034</v>
      </c>
      <c r="K160" s="248">
        <v>6878.788679413713</v>
      </c>
      <c r="L160" s="249">
        <v>6573.4566648261034</v>
      </c>
      <c r="M160" s="18"/>
    </row>
    <row r="161" spans="1:13" ht="15.75" thickBot="1">
      <c r="A161" s="53"/>
      <c r="B161" s="164" t="s">
        <v>895</v>
      </c>
      <c r="C161" s="165" t="s">
        <v>896</v>
      </c>
      <c r="D161" s="166">
        <v>0.52215360000000011</v>
      </c>
      <c r="E161" s="167">
        <v>0.81668888888888902</v>
      </c>
      <c r="F161" s="247">
        <v>6263.7231904898745</v>
      </c>
      <c r="G161" s="248">
        <v>6263.7231904898745</v>
      </c>
      <c r="H161" s="248">
        <v>6263.7231904898745</v>
      </c>
      <c r="I161" s="279">
        <v>6263.7231904898745</v>
      </c>
      <c r="J161" s="248">
        <v>6263.7231904898745</v>
      </c>
      <c r="K161" s="248">
        <v>6551.2449745159329</v>
      </c>
      <c r="L161" s="249">
        <v>6263.7231904898745</v>
      </c>
      <c r="M161" s="11"/>
    </row>
    <row r="162" spans="1:13">
      <c r="A162" s="38"/>
      <c r="B162" s="164" t="s">
        <v>897</v>
      </c>
      <c r="C162" s="165" t="s">
        <v>898</v>
      </c>
      <c r="D162" s="166">
        <v>0.49820160000000008</v>
      </c>
      <c r="E162" s="167">
        <v>0.77956666666666674</v>
      </c>
      <c r="F162" s="247">
        <v>6026.2850913903721</v>
      </c>
      <c r="G162" s="248">
        <v>6026.2850913903721</v>
      </c>
      <c r="H162" s="248">
        <v>6026.2850913903721</v>
      </c>
      <c r="I162" s="279">
        <v>6026.2850913903721</v>
      </c>
      <c r="J162" s="248">
        <v>6026.2850913903721</v>
      </c>
      <c r="K162" s="248">
        <v>6302.398651597513</v>
      </c>
      <c r="L162" s="249">
        <v>6026.2850913903721</v>
      </c>
      <c r="M162" s="20"/>
    </row>
    <row r="163" spans="1:13">
      <c r="A163" s="41"/>
      <c r="B163" s="164" t="s">
        <v>899</v>
      </c>
      <c r="C163" s="165" t="s">
        <v>900</v>
      </c>
      <c r="D163" s="166">
        <v>0.47424960000000005</v>
      </c>
      <c r="E163" s="167">
        <v>0.74244444444444446</v>
      </c>
      <c r="F163" s="247">
        <v>5716.5516170541405</v>
      </c>
      <c r="G163" s="248">
        <v>5716.5516170541405</v>
      </c>
      <c r="H163" s="248">
        <v>5716.5516170541405</v>
      </c>
      <c r="I163" s="279">
        <v>5716.5516170541405</v>
      </c>
      <c r="J163" s="248">
        <v>5716.5516170541405</v>
      </c>
      <c r="K163" s="248">
        <v>5974.854946699731</v>
      </c>
      <c r="L163" s="249">
        <v>5716.5516170541405</v>
      </c>
      <c r="M163" s="20"/>
    </row>
    <row r="164" spans="1:13" ht="15.75" thickBot="1">
      <c r="A164" s="6"/>
      <c r="B164" s="188" t="s">
        <v>901</v>
      </c>
      <c r="C164" s="173" t="s">
        <v>902</v>
      </c>
      <c r="D164" s="174">
        <v>0.45029760000000002</v>
      </c>
      <c r="E164" s="175">
        <v>0.70532222222222218</v>
      </c>
      <c r="F164" s="253">
        <v>5479.1135179546363</v>
      </c>
      <c r="G164" s="254">
        <v>5479.1135179546363</v>
      </c>
      <c r="H164" s="254">
        <v>5479.1135179546363</v>
      </c>
      <c r="I164" s="281">
        <v>5479.1135179546363</v>
      </c>
      <c r="J164" s="254">
        <v>5479.1135179546363</v>
      </c>
      <c r="K164" s="254">
        <v>5726.0086237813084</v>
      </c>
      <c r="L164" s="255">
        <v>5479.1135179546363</v>
      </c>
      <c r="M164" s="5"/>
    </row>
    <row r="165" spans="1:13">
      <c r="A165" s="8"/>
      <c r="B165" s="156" t="s">
        <v>903</v>
      </c>
      <c r="C165" s="157" t="s">
        <v>904</v>
      </c>
      <c r="D165" s="158">
        <v>0.42634559999999999</v>
      </c>
      <c r="E165" s="159">
        <v>0.66820000000000002</v>
      </c>
      <c r="F165" s="256">
        <v>5169.3800436184074</v>
      </c>
      <c r="G165" s="257">
        <v>5169.3800436184074</v>
      </c>
      <c r="H165" s="257">
        <v>5169.3800436184074</v>
      </c>
      <c r="I165" s="282">
        <v>5169.3800436184074</v>
      </c>
      <c r="J165" s="257">
        <v>5169.3800436184074</v>
      </c>
      <c r="K165" s="257">
        <v>5398.4649188835292</v>
      </c>
      <c r="L165" s="258">
        <v>5169.3800436184074</v>
      </c>
      <c r="M165" s="22"/>
    </row>
    <row r="166" spans="1:13">
      <c r="A166" s="10"/>
      <c r="B166" s="164" t="s">
        <v>905</v>
      </c>
      <c r="C166" s="165" t="s">
        <v>906</v>
      </c>
      <c r="D166" s="166">
        <v>0.40239360000000007</v>
      </c>
      <c r="E166" s="167">
        <v>0.63107777777777774</v>
      </c>
      <c r="F166" s="247">
        <v>4931.9419445189078</v>
      </c>
      <c r="G166" s="248">
        <v>4931.9419445189078</v>
      </c>
      <c r="H166" s="248">
        <v>4931.9419445189078</v>
      </c>
      <c r="I166" s="279">
        <v>4931.9419445189078</v>
      </c>
      <c r="J166" s="248">
        <v>4931.9419445189078</v>
      </c>
      <c r="K166" s="248">
        <v>5149.6185959651111</v>
      </c>
      <c r="L166" s="249">
        <v>4931.9419445189078</v>
      </c>
      <c r="M166" s="23"/>
    </row>
    <row r="167" spans="1:13" ht="15.75" thickBot="1">
      <c r="A167" s="12"/>
      <c r="B167" s="172" t="s">
        <v>907</v>
      </c>
      <c r="C167" s="173" t="s">
        <v>908</v>
      </c>
      <c r="D167" s="174">
        <v>0.37844160000000004</v>
      </c>
      <c r="E167" s="175">
        <v>0.59395555555555557</v>
      </c>
      <c r="F167" s="253">
        <v>4622.2084701826752</v>
      </c>
      <c r="G167" s="254">
        <v>4622.2084701826752</v>
      </c>
      <c r="H167" s="254">
        <v>4622.2084701826752</v>
      </c>
      <c r="I167" s="281">
        <v>4622.2084701826752</v>
      </c>
      <c r="J167" s="254">
        <v>4622.2084701826752</v>
      </c>
      <c r="K167" s="254">
        <v>4822.0748910673301</v>
      </c>
      <c r="L167" s="255">
        <v>4622.2084701826752</v>
      </c>
      <c r="M167" s="22"/>
    </row>
    <row r="168" spans="1:13" ht="3" customHeight="1" thickBot="1">
      <c r="A168" s="25"/>
      <c r="B168" s="26"/>
      <c r="C168" s="27"/>
      <c r="D168" s="28"/>
      <c r="E168" s="29"/>
      <c r="F168" s="30"/>
      <c r="G168" s="31"/>
      <c r="H168" s="32"/>
      <c r="I168" s="33"/>
      <c r="J168" s="34"/>
      <c r="K168" s="32"/>
      <c r="L168" s="35"/>
      <c r="M168" s="36"/>
    </row>
  </sheetData>
  <sheetProtection password="DEF0" sheet="1" objects="1" scenarios="1"/>
  <mergeCells count="15">
    <mergeCell ref="B16:L16"/>
    <mergeCell ref="B92:L92"/>
    <mergeCell ref="B9:L9"/>
    <mergeCell ref="B10:L10"/>
    <mergeCell ref="B12:B15"/>
    <mergeCell ref="C12:C15"/>
    <mergeCell ref="D12:D15"/>
    <mergeCell ref="E12:E15"/>
    <mergeCell ref="F12:L14"/>
    <mergeCell ref="F6:L6"/>
    <mergeCell ref="B2:D2"/>
    <mergeCell ref="H2:L3"/>
    <mergeCell ref="B3:D3"/>
    <mergeCell ref="H4:L4"/>
    <mergeCell ref="H5:L5"/>
  </mergeCells>
  <hyperlinks>
    <hyperlink ref="H4" r:id="rId1"/>
  </hyperlinks>
  <pageMargins left="0.70866141732283472" right="0.70866141732283472" top="0.74803149606299213" bottom="0.74803149606299213" header="0.31496062992125984" footer="0.31496062992125984"/>
  <pageSetup paperSize="9" scale="75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15"/>
  <sheetViews>
    <sheetView workbookViewId="0">
      <selection activeCell="R35" sqref="R35"/>
    </sheetView>
  </sheetViews>
  <sheetFormatPr defaultRowHeight="15"/>
  <cols>
    <col min="1" max="1" width="0.85546875" customWidth="1"/>
    <col min="2" max="2" width="11.42578125" customWidth="1"/>
    <col min="3" max="3" width="12.7109375" style="55" bestFit="1" customWidth="1"/>
    <col min="4" max="4" width="7.85546875" bestFit="1" customWidth="1"/>
    <col min="5" max="5" width="7.42578125" customWidth="1"/>
    <col min="6" max="6" width="9.140625" customWidth="1"/>
    <col min="7" max="7" width="9" customWidth="1"/>
    <col min="8" max="8" width="8.85546875" customWidth="1"/>
    <col min="9" max="9" width="9.28515625" customWidth="1"/>
    <col min="10" max="10" width="9.7109375" customWidth="1"/>
    <col min="11" max="11" width="10.140625" customWidth="1"/>
    <col min="12" max="12" width="9.7109375" customWidth="1"/>
    <col min="13" max="13" width="0.7109375" customWidth="1"/>
    <col min="14" max="14" width="9.140625" style="684"/>
  </cols>
  <sheetData>
    <row r="1" spans="1:13" ht="3.75" customHeight="1" thickBot="1">
      <c r="A1" s="1"/>
      <c r="B1" s="50"/>
      <c r="C1" s="72"/>
      <c r="D1" s="49"/>
      <c r="E1" s="2"/>
      <c r="F1" s="48"/>
      <c r="G1" s="3"/>
      <c r="H1" s="49"/>
      <c r="I1" s="50"/>
      <c r="J1" s="51"/>
      <c r="K1" s="49"/>
      <c r="L1" s="52"/>
      <c r="M1" s="73"/>
    </row>
    <row r="2" spans="1:13" ht="10.5" customHeight="1">
      <c r="A2" s="10"/>
      <c r="B2" s="796" t="s">
        <v>1332</v>
      </c>
      <c r="C2" s="797"/>
      <c r="D2" s="797"/>
      <c r="E2" s="86"/>
      <c r="F2" s="86"/>
      <c r="G2" s="86"/>
      <c r="H2" s="798" t="s">
        <v>1718</v>
      </c>
      <c r="I2" s="799"/>
      <c r="J2" s="799"/>
      <c r="K2" s="799"/>
      <c r="L2" s="800"/>
      <c r="M2" s="74"/>
    </row>
    <row r="3" spans="1:13" ht="17.25" customHeight="1">
      <c r="A3" s="12"/>
      <c r="B3" s="803" t="s">
        <v>1334</v>
      </c>
      <c r="C3" s="804"/>
      <c r="D3" s="804"/>
      <c r="E3" s="88"/>
      <c r="F3" s="88"/>
      <c r="G3" s="88"/>
      <c r="H3" s="801"/>
      <c r="I3" s="801"/>
      <c r="J3" s="801"/>
      <c r="K3" s="801"/>
      <c r="L3" s="802"/>
      <c r="M3" s="75"/>
    </row>
    <row r="4" spans="1:13" ht="10.5" customHeight="1">
      <c r="A4" s="12"/>
      <c r="B4" s="87"/>
      <c r="C4" s="88"/>
      <c r="D4" s="88"/>
      <c r="E4" s="88"/>
      <c r="F4" s="88"/>
      <c r="G4" s="88"/>
      <c r="H4" s="805" t="s">
        <v>1333</v>
      </c>
      <c r="I4" s="805"/>
      <c r="J4" s="805"/>
      <c r="K4" s="805"/>
      <c r="L4" s="806"/>
      <c r="M4" s="75"/>
    </row>
    <row r="5" spans="1:13" ht="12.75" customHeight="1">
      <c r="A5" s="19"/>
      <c r="B5" s="89"/>
      <c r="C5" s="90"/>
      <c r="D5" s="90"/>
      <c r="E5" s="90"/>
      <c r="F5" s="76"/>
      <c r="G5" s="77"/>
      <c r="H5" s="805"/>
      <c r="I5" s="805"/>
      <c r="J5" s="805"/>
      <c r="K5" s="805"/>
      <c r="L5" s="806"/>
      <c r="M5" s="78"/>
    </row>
    <row r="6" spans="1:13" ht="12.75" customHeight="1">
      <c r="A6" s="4"/>
      <c r="B6" s="89"/>
      <c r="C6" s="90"/>
      <c r="D6" s="90"/>
      <c r="E6" s="90"/>
      <c r="F6" s="805"/>
      <c r="G6" s="816"/>
      <c r="H6" s="816"/>
      <c r="I6" s="816"/>
      <c r="J6" s="816"/>
      <c r="K6" s="816"/>
      <c r="L6" s="817"/>
      <c r="M6" s="79"/>
    </row>
    <row r="7" spans="1:13" ht="15.75" customHeight="1">
      <c r="A7" s="19"/>
      <c r="B7" s="89"/>
      <c r="C7" s="90"/>
      <c r="D7" s="90"/>
      <c r="E7" s="90"/>
      <c r="F7" s="76"/>
      <c r="G7" s="77"/>
      <c r="H7" s="82"/>
      <c r="I7" s="82"/>
      <c r="J7" s="82"/>
      <c r="K7" s="82"/>
      <c r="L7" s="83"/>
      <c r="M7" s="78"/>
    </row>
    <row r="8" spans="1:13" ht="19.5" customHeight="1" thickBot="1">
      <c r="A8" s="12"/>
      <c r="B8" s="91"/>
      <c r="C8" s="92"/>
      <c r="D8" s="92"/>
      <c r="E8" s="92"/>
      <c r="F8" s="80"/>
      <c r="G8" s="81"/>
      <c r="H8" s="84"/>
      <c r="I8" s="84"/>
      <c r="J8" s="84"/>
      <c r="K8" s="84"/>
      <c r="L8" s="85"/>
      <c r="M8" s="75"/>
    </row>
    <row r="9" spans="1:13" ht="16.5" thickBot="1">
      <c r="A9" s="4"/>
      <c r="B9" s="807" t="s">
        <v>1338</v>
      </c>
      <c r="C9" s="808"/>
      <c r="D9" s="808"/>
      <c r="E9" s="808"/>
      <c r="F9" s="808"/>
      <c r="G9" s="808"/>
      <c r="H9" s="808"/>
      <c r="I9" s="808"/>
      <c r="J9" s="808"/>
      <c r="K9" s="808"/>
      <c r="L9" s="809"/>
      <c r="M9" s="5"/>
    </row>
    <row r="10" spans="1:13" ht="27" customHeight="1" thickBot="1">
      <c r="A10" s="4"/>
      <c r="B10" s="810" t="s">
        <v>1339</v>
      </c>
      <c r="C10" s="811"/>
      <c r="D10" s="811"/>
      <c r="E10" s="811"/>
      <c r="F10" s="811"/>
      <c r="G10" s="811"/>
      <c r="H10" s="811"/>
      <c r="I10" s="811"/>
      <c r="J10" s="811"/>
      <c r="K10" s="811"/>
      <c r="L10" s="812"/>
      <c r="M10" s="5"/>
    </row>
    <row r="11" spans="1:13" ht="15" customHeight="1">
      <c r="A11" s="6"/>
      <c r="B11" s="813" t="s">
        <v>0</v>
      </c>
      <c r="C11" s="813" t="s">
        <v>1</v>
      </c>
      <c r="D11" s="813" t="s">
        <v>2</v>
      </c>
      <c r="E11" s="818" t="s">
        <v>3</v>
      </c>
      <c r="F11" s="821" t="s">
        <v>4</v>
      </c>
      <c r="G11" s="822"/>
      <c r="H11" s="822"/>
      <c r="I11" s="822"/>
      <c r="J11" s="822"/>
      <c r="K11" s="822"/>
      <c r="L11" s="823"/>
      <c r="M11" s="7"/>
    </row>
    <row r="12" spans="1:13">
      <c r="A12" s="8"/>
      <c r="B12" s="814"/>
      <c r="C12" s="814"/>
      <c r="D12" s="814"/>
      <c r="E12" s="819"/>
      <c r="F12" s="824"/>
      <c r="G12" s="825"/>
      <c r="H12" s="825"/>
      <c r="I12" s="825"/>
      <c r="J12" s="825"/>
      <c r="K12" s="825"/>
      <c r="L12" s="826"/>
      <c r="M12" s="9"/>
    </row>
    <row r="13" spans="1:13" ht="19.5" customHeight="1" thickBot="1">
      <c r="A13" s="10"/>
      <c r="B13" s="814"/>
      <c r="C13" s="814"/>
      <c r="D13" s="814"/>
      <c r="E13" s="819"/>
      <c r="F13" s="827"/>
      <c r="G13" s="828"/>
      <c r="H13" s="828"/>
      <c r="I13" s="828"/>
      <c r="J13" s="828"/>
      <c r="K13" s="828"/>
      <c r="L13" s="829"/>
      <c r="M13" s="11"/>
    </row>
    <row r="14" spans="1:13" ht="21.75" customHeight="1" thickBot="1">
      <c r="A14" s="12"/>
      <c r="B14" s="815"/>
      <c r="C14" s="815"/>
      <c r="D14" s="815"/>
      <c r="E14" s="820"/>
      <c r="F14" s="13" t="s">
        <v>5</v>
      </c>
      <c r="G14" s="14" t="s">
        <v>6</v>
      </c>
      <c r="H14" s="15" t="s">
        <v>7</v>
      </c>
      <c r="I14" s="16" t="s">
        <v>8</v>
      </c>
      <c r="J14" s="13" t="s">
        <v>9</v>
      </c>
      <c r="K14" s="14" t="s">
        <v>10</v>
      </c>
      <c r="L14" s="17" t="s">
        <v>11</v>
      </c>
      <c r="M14" s="18"/>
    </row>
    <row r="15" spans="1:13" ht="17.25" customHeight="1" thickBot="1">
      <c r="A15" s="4"/>
      <c r="B15" s="832" t="s">
        <v>12</v>
      </c>
      <c r="C15" s="833"/>
      <c r="D15" s="833"/>
      <c r="E15" s="833"/>
      <c r="F15" s="833"/>
      <c r="G15" s="833"/>
      <c r="H15" s="833"/>
      <c r="I15" s="833"/>
      <c r="J15" s="833"/>
      <c r="K15" s="833"/>
      <c r="L15" s="834"/>
      <c r="M15" s="5"/>
    </row>
    <row r="16" spans="1:13">
      <c r="A16" s="19"/>
      <c r="B16" s="283" t="s">
        <v>13</v>
      </c>
      <c r="C16" s="284" t="s">
        <v>14</v>
      </c>
      <c r="D16" s="182">
        <v>2.496</v>
      </c>
      <c r="E16" s="183">
        <v>3.7330000000000001</v>
      </c>
      <c r="F16" s="285">
        <v>34736.78533107425</v>
      </c>
      <c r="G16" s="286"/>
      <c r="H16" s="287"/>
      <c r="I16" s="456"/>
      <c r="J16" s="287"/>
      <c r="K16" s="288"/>
      <c r="L16" s="289"/>
      <c r="M16" s="20"/>
    </row>
    <row r="17" spans="1:13">
      <c r="A17" s="19"/>
      <c r="B17" s="290" t="s">
        <v>15</v>
      </c>
      <c r="C17" s="291" t="s">
        <v>16</v>
      </c>
      <c r="D17" s="166">
        <v>2.4740000000000002</v>
      </c>
      <c r="E17" s="167">
        <v>3.7</v>
      </c>
      <c r="F17" s="292">
        <v>34460.857228171131</v>
      </c>
      <c r="G17" s="293"/>
      <c r="H17" s="294"/>
      <c r="I17" s="457"/>
      <c r="J17" s="294"/>
      <c r="K17" s="295"/>
      <c r="L17" s="296"/>
      <c r="M17" s="20"/>
    </row>
    <row r="18" spans="1:13">
      <c r="A18" s="19"/>
      <c r="B18" s="290" t="s">
        <v>17</v>
      </c>
      <c r="C18" s="291" t="s">
        <v>18</v>
      </c>
      <c r="D18" s="166">
        <v>2.452</v>
      </c>
      <c r="E18" s="167">
        <v>3.6669999999999998</v>
      </c>
      <c r="F18" s="292">
        <v>34097.742017874305</v>
      </c>
      <c r="G18" s="293"/>
      <c r="H18" s="294"/>
      <c r="I18" s="457"/>
      <c r="J18" s="294"/>
      <c r="K18" s="295"/>
      <c r="L18" s="296"/>
      <c r="M18" s="20"/>
    </row>
    <row r="19" spans="1:13">
      <c r="A19" s="19"/>
      <c r="B19" s="290" t="s">
        <v>19</v>
      </c>
      <c r="C19" s="291" t="s">
        <v>20</v>
      </c>
      <c r="D19" s="166">
        <v>2.4300000000000002</v>
      </c>
      <c r="E19" s="167">
        <v>3.6339999999999999</v>
      </c>
      <c r="F19" s="292">
        <v>33821.813914971171</v>
      </c>
      <c r="G19" s="293"/>
      <c r="H19" s="294"/>
      <c r="I19" s="457"/>
      <c r="J19" s="294"/>
      <c r="K19" s="295"/>
      <c r="L19" s="296"/>
      <c r="M19" s="20"/>
    </row>
    <row r="20" spans="1:13">
      <c r="A20" s="19"/>
      <c r="B20" s="290" t="s">
        <v>21</v>
      </c>
      <c r="C20" s="291" t="s">
        <v>22</v>
      </c>
      <c r="D20" s="166">
        <v>2.4079999999999999</v>
      </c>
      <c r="E20" s="167">
        <v>3.601</v>
      </c>
      <c r="F20" s="292">
        <v>33545.885812068052</v>
      </c>
      <c r="G20" s="293"/>
      <c r="H20" s="294"/>
      <c r="I20" s="457"/>
      <c r="J20" s="294"/>
      <c r="K20" s="295"/>
      <c r="L20" s="296"/>
      <c r="M20" s="20"/>
    </row>
    <row r="21" spans="1:13" ht="15.75" thickBot="1">
      <c r="A21" s="19"/>
      <c r="B21" s="297" t="s">
        <v>23</v>
      </c>
      <c r="C21" s="298" t="s">
        <v>24</v>
      </c>
      <c r="D21" s="174">
        <v>2.3860000000000001</v>
      </c>
      <c r="E21" s="175">
        <v>3.5680000000000001</v>
      </c>
      <c r="F21" s="299">
        <v>33269.957709164941</v>
      </c>
      <c r="G21" s="300"/>
      <c r="H21" s="301"/>
      <c r="I21" s="458"/>
      <c r="J21" s="301"/>
      <c r="K21" s="302"/>
      <c r="L21" s="303"/>
      <c r="M21" s="20"/>
    </row>
    <row r="22" spans="1:13">
      <c r="A22" s="19"/>
      <c r="B22" s="283" t="s">
        <v>25</v>
      </c>
      <c r="C22" s="284" t="s">
        <v>26</v>
      </c>
      <c r="D22" s="182">
        <v>2.3644851999999998</v>
      </c>
      <c r="E22" s="183">
        <v>3.5369999999999999</v>
      </c>
      <c r="F22" s="304">
        <v>30430.209675463146</v>
      </c>
      <c r="G22" s="305">
        <v>34630.702207694339</v>
      </c>
      <c r="H22" s="306"/>
      <c r="I22" s="459"/>
      <c r="J22" s="306"/>
      <c r="K22" s="305"/>
      <c r="L22" s="307"/>
      <c r="M22" s="20"/>
    </row>
    <row r="23" spans="1:13">
      <c r="A23" s="19"/>
      <c r="B23" s="290" t="s">
        <v>27</v>
      </c>
      <c r="C23" s="291" t="s">
        <v>28</v>
      </c>
      <c r="D23" s="166">
        <v>2.3425511999999999</v>
      </c>
      <c r="E23" s="167">
        <v>3.5042499999999994</v>
      </c>
      <c r="F23" s="308">
        <v>30175.829637170522</v>
      </c>
      <c r="G23" s="309">
        <v>34339.08701827046</v>
      </c>
      <c r="H23" s="310"/>
      <c r="I23" s="460"/>
      <c r="J23" s="306"/>
      <c r="K23" s="309"/>
      <c r="L23" s="307"/>
      <c r="M23" s="11"/>
    </row>
    <row r="24" spans="1:13">
      <c r="A24" s="12"/>
      <c r="B24" s="290" t="s">
        <v>29</v>
      </c>
      <c r="C24" s="291" t="s">
        <v>30</v>
      </c>
      <c r="D24" s="166">
        <v>2.3206172</v>
      </c>
      <c r="E24" s="167">
        <v>3.4714999999999994</v>
      </c>
      <c r="F24" s="308">
        <v>29839.658416415303</v>
      </c>
      <c r="G24" s="309">
        <v>33960.253488503506</v>
      </c>
      <c r="H24" s="310"/>
      <c r="I24" s="460"/>
      <c r="J24" s="306"/>
      <c r="K24" s="309"/>
      <c r="L24" s="307"/>
      <c r="M24" s="11"/>
    </row>
    <row r="25" spans="1:13">
      <c r="A25" s="10"/>
      <c r="B25" s="290" t="s">
        <v>31</v>
      </c>
      <c r="C25" s="291" t="s">
        <v>32</v>
      </c>
      <c r="D25" s="166">
        <v>2.2986832000000001</v>
      </c>
      <c r="E25" s="167">
        <v>3.4387500000000002</v>
      </c>
      <c r="F25" s="308">
        <v>29585.278378122679</v>
      </c>
      <c r="G25" s="309">
        <v>33668.638299079641</v>
      </c>
      <c r="H25" s="310"/>
      <c r="I25" s="460"/>
      <c r="J25" s="306"/>
      <c r="K25" s="309"/>
      <c r="L25" s="307"/>
      <c r="M25" s="20"/>
    </row>
    <row r="26" spans="1:13">
      <c r="A26" s="19"/>
      <c r="B26" s="290" t="s">
        <v>33</v>
      </c>
      <c r="C26" s="291" t="s">
        <v>34</v>
      </c>
      <c r="D26" s="166">
        <v>2.2767492000000003</v>
      </c>
      <c r="E26" s="167">
        <v>3.4059999999999997</v>
      </c>
      <c r="F26" s="308">
        <v>29330.898339830055</v>
      </c>
      <c r="G26" s="309">
        <v>33377.023109655769</v>
      </c>
      <c r="H26" s="310"/>
      <c r="I26" s="460"/>
      <c r="J26" s="306"/>
      <c r="K26" s="309"/>
      <c r="L26" s="307"/>
      <c r="M26" s="5"/>
    </row>
    <row r="27" spans="1:13" ht="15.75" thickBot="1">
      <c r="A27" s="4"/>
      <c r="B27" s="297" t="s">
        <v>35</v>
      </c>
      <c r="C27" s="298" t="s">
        <v>36</v>
      </c>
      <c r="D27" s="174">
        <v>2.2548151999999999</v>
      </c>
      <c r="E27" s="175">
        <v>3.3732499999999996</v>
      </c>
      <c r="F27" s="311">
        <v>29076.518301537431</v>
      </c>
      <c r="G27" s="312">
        <v>33085.407920231897</v>
      </c>
      <c r="H27" s="313"/>
      <c r="I27" s="461"/>
      <c r="J27" s="314"/>
      <c r="K27" s="312"/>
      <c r="L27" s="315"/>
      <c r="M27" s="18"/>
    </row>
    <row r="28" spans="1:13">
      <c r="A28" s="10"/>
      <c r="B28" s="316" t="s">
        <v>37</v>
      </c>
      <c r="C28" s="181" t="s">
        <v>38</v>
      </c>
      <c r="D28" s="182">
        <v>2.2328812</v>
      </c>
      <c r="E28" s="183">
        <v>3.3404999999999991</v>
      </c>
      <c r="F28" s="304">
        <v>27740.666492719607</v>
      </c>
      <c r="G28" s="306">
        <v>29549.377419232405</v>
      </c>
      <c r="H28" s="306">
        <v>32793.792730808033</v>
      </c>
      <c r="I28" s="462"/>
      <c r="J28" s="306"/>
      <c r="K28" s="318"/>
      <c r="L28" s="307"/>
      <c r="M28" s="21"/>
    </row>
    <row r="29" spans="1:13">
      <c r="A29" s="12"/>
      <c r="B29" s="319" t="s">
        <v>39</v>
      </c>
      <c r="C29" s="165" t="s">
        <v>40</v>
      </c>
      <c r="D29" s="166">
        <v>2.2109472000000001</v>
      </c>
      <c r="E29" s="167">
        <v>3.3077499999999995</v>
      </c>
      <c r="F29" s="308">
        <v>27496.889118843897</v>
      </c>
      <c r="G29" s="310">
        <v>29289.570223059287</v>
      </c>
      <c r="H29" s="310">
        <v>32502.177541384171</v>
      </c>
      <c r="I29" s="463"/>
      <c r="J29" s="310"/>
      <c r="K29" s="320"/>
      <c r="L29" s="321"/>
      <c r="M29" s="22"/>
    </row>
    <row r="30" spans="1:13">
      <c r="A30" s="10"/>
      <c r="B30" s="319" t="s">
        <v>41</v>
      </c>
      <c r="C30" s="165" t="s">
        <v>42</v>
      </c>
      <c r="D30" s="166">
        <v>2.1890132000000002</v>
      </c>
      <c r="E30" s="167">
        <v>3.2749999999999999</v>
      </c>
      <c r="F30" s="308">
        <v>27171.3205625056</v>
      </c>
      <c r="G30" s="310">
        <v>28942.544686543064</v>
      </c>
      <c r="H30" s="310">
        <v>32123.344011617199</v>
      </c>
      <c r="I30" s="463"/>
      <c r="J30" s="310"/>
      <c r="K30" s="320"/>
      <c r="L30" s="321"/>
      <c r="M30" s="23"/>
    </row>
    <row r="31" spans="1:13">
      <c r="A31" s="12"/>
      <c r="B31" s="319" t="s">
        <v>43</v>
      </c>
      <c r="C31" s="165" t="s">
        <v>44</v>
      </c>
      <c r="D31" s="166">
        <v>2.1670791999999999</v>
      </c>
      <c r="E31" s="167">
        <v>3.2422499999999999</v>
      </c>
      <c r="F31" s="308">
        <v>26927.54318862989</v>
      </c>
      <c r="G31" s="310">
        <v>28682.737490369935</v>
      </c>
      <c r="H31" s="310">
        <v>31831.728822193334</v>
      </c>
      <c r="I31" s="463"/>
      <c r="J31" s="310"/>
      <c r="K31" s="320"/>
      <c r="L31" s="321"/>
      <c r="M31" s="22"/>
    </row>
    <row r="32" spans="1:13">
      <c r="A32" s="12"/>
      <c r="B32" s="322" t="s">
        <v>45</v>
      </c>
      <c r="C32" s="157" t="s">
        <v>46</v>
      </c>
      <c r="D32" s="166">
        <v>2.1451452</v>
      </c>
      <c r="E32" s="167">
        <v>3.2094999999999998</v>
      </c>
      <c r="F32" s="304">
        <v>26683.765814754188</v>
      </c>
      <c r="G32" s="306">
        <v>28422.930294196813</v>
      </c>
      <c r="H32" s="306">
        <v>31540.113632769466</v>
      </c>
      <c r="I32" s="464"/>
      <c r="J32" s="306"/>
      <c r="K32" s="318"/>
      <c r="L32" s="307"/>
      <c r="M32" s="24"/>
    </row>
    <row r="33" spans="1:13" ht="15.75" thickBot="1">
      <c r="A33" s="19"/>
      <c r="B33" s="323" t="s">
        <v>47</v>
      </c>
      <c r="C33" s="173" t="s">
        <v>48</v>
      </c>
      <c r="D33" s="174">
        <v>2.1232112000000001</v>
      </c>
      <c r="E33" s="175">
        <v>3.1767499999999993</v>
      </c>
      <c r="F33" s="324">
        <v>26358.197258415876</v>
      </c>
      <c r="G33" s="325">
        <v>28075.904757680582</v>
      </c>
      <c r="H33" s="325">
        <v>31161.280103002497</v>
      </c>
      <c r="I33" s="465"/>
      <c r="J33" s="325"/>
      <c r="K33" s="326"/>
      <c r="L33" s="327"/>
      <c r="M33" s="7"/>
    </row>
    <row r="34" spans="1:13">
      <c r="A34" s="4"/>
      <c r="B34" s="316" t="s">
        <v>49</v>
      </c>
      <c r="C34" s="181" t="s">
        <v>50</v>
      </c>
      <c r="D34" s="182">
        <v>2.1012771999999997</v>
      </c>
      <c r="E34" s="183">
        <v>3.1439999999999997</v>
      </c>
      <c r="F34" s="328">
        <v>24587.636208504577</v>
      </c>
      <c r="G34" s="329">
        <v>26289.313885471878</v>
      </c>
      <c r="H34" s="329">
        <v>27816.097561507453</v>
      </c>
      <c r="I34" s="466">
        <v>30869.664913578628</v>
      </c>
      <c r="J34" s="329"/>
      <c r="K34" s="330"/>
      <c r="L34" s="331"/>
      <c r="M34" s="9"/>
    </row>
    <row r="35" spans="1:13">
      <c r="A35" s="19"/>
      <c r="B35" s="319" t="s">
        <v>51</v>
      </c>
      <c r="C35" s="165" t="s">
        <v>52</v>
      </c>
      <c r="D35" s="166">
        <v>2.0793432000000003</v>
      </c>
      <c r="E35" s="167">
        <v>3.1112500000000001</v>
      </c>
      <c r="F35" s="308">
        <v>24359.762831254247</v>
      </c>
      <c r="G35" s="310">
        <v>26045.410685924107</v>
      </c>
      <c r="H35" s="310">
        <v>27556.290365334327</v>
      </c>
      <c r="I35" s="467">
        <v>30578.049724154771</v>
      </c>
      <c r="J35" s="310"/>
      <c r="K35" s="320"/>
      <c r="L35" s="321"/>
      <c r="M35" s="11"/>
    </row>
    <row r="36" spans="1:13">
      <c r="A36" s="12"/>
      <c r="B36" s="319" t="s">
        <v>53</v>
      </c>
      <c r="C36" s="165" t="s">
        <v>54</v>
      </c>
      <c r="D36" s="166">
        <v>2.0574091999999999</v>
      </c>
      <c r="E36" s="167">
        <v>3.0784999999999996</v>
      </c>
      <c r="F36" s="308">
        <v>24050.098271541316</v>
      </c>
      <c r="G36" s="310">
        <v>25714.289146033254</v>
      </c>
      <c r="H36" s="310">
        <v>27209.264828818097</v>
      </c>
      <c r="I36" s="467">
        <v>30199.216194387795</v>
      </c>
      <c r="J36" s="310"/>
      <c r="K36" s="320"/>
      <c r="L36" s="321"/>
      <c r="M36" s="18"/>
    </row>
    <row r="37" spans="1:13">
      <c r="A37" s="12"/>
      <c r="B37" s="319" t="s">
        <v>55</v>
      </c>
      <c r="C37" s="165" t="s">
        <v>56</v>
      </c>
      <c r="D37" s="166">
        <v>2.0354752</v>
      </c>
      <c r="E37" s="167">
        <v>3.04575</v>
      </c>
      <c r="F37" s="308">
        <v>23822.224894290972</v>
      </c>
      <c r="G37" s="310">
        <v>25470.38594648549</v>
      </c>
      <c r="H37" s="310">
        <v>26949.457632644979</v>
      </c>
      <c r="I37" s="467">
        <v>29907.601004963926</v>
      </c>
      <c r="J37" s="310"/>
      <c r="K37" s="320"/>
      <c r="L37" s="321"/>
      <c r="M37" s="5"/>
    </row>
    <row r="38" spans="1:13">
      <c r="A38" s="10"/>
      <c r="B38" s="319" t="s">
        <v>57</v>
      </c>
      <c r="C38" s="165" t="s">
        <v>58</v>
      </c>
      <c r="D38" s="166">
        <v>2.0135412000000001</v>
      </c>
      <c r="E38" s="167">
        <v>3.0129999999999995</v>
      </c>
      <c r="F38" s="308">
        <v>23594.351517040628</v>
      </c>
      <c r="G38" s="310">
        <v>25226.482746937734</v>
      </c>
      <c r="H38" s="310">
        <v>26689.650436471853</v>
      </c>
      <c r="I38" s="467">
        <v>29615.985815540054</v>
      </c>
      <c r="J38" s="310"/>
      <c r="K38" s="320"/>
      <c r="L38" s="321"/>
      <c r="M38" s="20"/>
    </row>
    <row r="39" spans="1:13" ht="15.75" thickBot="1">
      <c r="A39" s="19"/>
      <c r="B39" s="323" t="s">
        <v>59</v>
      </c>
      <c r="C39" s="173" t="s">
        <v>60</v>
      </c>
      <c r="D39" s="174">
        <v>1.9916071999999998</v>
      </c>
      <c r="E39" s="175">
        <v>2.9802499999999994</v>
      </c>
      <c r="F39" s="333">
        <v>23284.686957327696</v>
      </c>
      <c r="G39" s="334">
        <v>24895.361207046884</v>
      </c>
      <c r="H39" s="334">
        <v>26342.624899955619</v>
      </c>
      <c r="I39" s="467">
        <v>29237.152285773082</v>
      </c>
      <c r="J39" s="334"/>
      <c r="K39" s="335"/>
      <c r="L39" s="336"/>
      <c r="M39" s="11"/>
    </row>
    <row r="40" spans="1:13">
      <c r="A40" s="4"/>
      <c r="B40" s="316" t="s">
        <v>61</v>
      </c>
      <c r="C40" s="181" t="s">
        <v>62</v>
      </c>
      <c r="D40" s="182">
        <v>1.9696732000000001</v>
      </c>
      <c r="E40" s="183">
        <v>2.9474999999999998</v>
      </c>
      <c r="F40" s="328">
        <v>21830.253617563179</v>
      </c>
      <c r="G40" s="329">
        <v>23056.813580077363</v>
      </c>
      <c r="H40" s="329">
        <v>24488.173276360718</v>
      </c>
      <c r="I40" s="468">
        <v>26082.817703782493</v>
      </c>
      <c r="J40" s="329"/>
      <c r="K40" s="329"/>
      <c r="L40" s="331"/>
      <c r="M40" s="11"/>
    </row>
    <row r="41" spans="1:13">
      <c r="A41" s="19"/>
      <c r="B41" s="319" t="s">
        <v>63</v>
      </c>
      <c r="C41" s="165" t="s">
        <v>64</v>
      </c>
      <c r="D41" s="166">
        <v>1.9477392</v>
      </c>
      <c r="E41" s="167">
        <v>2.9147499999999997</v>
      </c>
      <c r="F41" s="308">
        <v>21614.03275950225</v>
      </c>
      <c r="G41" s="310">
        <v>22828.940202827023</v>
      </c>
      <c r="H41" s="310">
        <v>24244.395902485016</v>
      </c>
      <c r="I41" s="463">
        <v>25823.010507609361</v>
      </c>
      <c r="J41" s="310"/>
      <c r="K41" s="310"/>
      <c r="L41" s="321"/>
      <c r="M41" s="20"/>
    </row>
    <row r="42" spans="1:13">
      <c r="A42" s="19"/>
      <c r="B42" s="319" t="s">
        <v>65</v>
      </c>
      <c r="C42" s="165" t="s">
        <v>66</v>
      </c>
      <c r="D42" s="166">
        <v>1.9258052000000001</v>
      </c>
      <c r="E42" s="167">
        <v>2.8819999999999997</v>
      </c>
      <c r="F42" s="308">
        <v>21322.371905959699</v>
      </c>
      <c r="G42" s="310">
        <v>22519.275643114095</v>
      </c>
      <c r="H42" s="310">
        <v>23918.827346146718</v>
      </c>
      <c r="I42" s="463">
        <v>25475.984971093152</v>
      </c>
      <c r="J42" s="310"/>
      <c r="K42" s="310"/>
      <c r="L42" s="321"/>
      <c r="M42" s="5"/>
    </row>
    <row r="43" spans="1:13">
      <c r="A43" s="12"/>
      <c r="B43" s="319" t="s">
        <v>67</v>
      </c>
      <c r="C43" s="165" t="s">
        <v>68</v>
      </c>
      <c r="D43" s="166">
        <v>1.9038712</v>
      </c>
      <c r="E43" s="167">
        <v>2.8492499999999996</v>
      </c>
      <c r="F43" s="308">
        <v>21106.151047898769</v>
      </c>
      <c r="G43" s="310">
        <v>22291.402265863755</v>
      </c>
      <c r="H43" s="310">
        <v>23675.049972271016</v>
      </c>
      <c r="I43" s="463">
        <v>25216.177774920016</v>
      </c>
      <c r="J43" s="310"/>
      <c r="K43" s="310"/>
      <c r="L43" s="321"/>
      <c r="M43" s="18"/>
    </row>
    <row r="44" spans="1:13">
      <c r="A44" s="10"/>
      <c r="B44" s="319" t="s">
        <v>69</v>
      </c>
      <c r="C44" s="165" t="s">
        <v>70</v>
      </c>
      <c r="D44" s="166">
        <v>1.8819371999999999</v>
      </c>
      <c r="E44" s="167">
        <v>2.8164999999999996</v>
      </c>
      <c r="F44" s="308">
        <v>20889.930189837847</v>
      </c>
      <c r="G44" s="310">
        <v>22063.528888613429</v>
      </c>
      <c r="H44" s="310">
        <v>23431.272598395299</v>
      </c>
      <c r="I44" s="463">
        <v>24956.370578746886</v>
      </c>
      <c r="J44" s="310"/>
      <c r="K44" s="310"/>
      <c r="L44" s="321"/>
      <c r="M44" s="20"/>
    </row>
    <row r="45" spans="1:13" ht="15.75" thickBot="1">
      <c r="A45" s="10"/>
      <c r="B45" s="323" t="s">
        <v>71</v>
      </c>
      <c r="C45" s="173" t="s">
        <v>72</v>
      </c>
      <c r="D45" s="174">
        <v>1.8600032000000002</v>
      </c>
      <c r="E45" s="175">
        <v>2.7837499999999999</v>
      </c>
      <c r="F45" s="333">
        <v>20598.2693362953</v>
      </c>
      <c r="G45" s="334">
        <v>21753.86432890049</v>
      </c>
      <c r="H45" s="334">
        <v>23105.704042057001</v>
      </c>
      <c r="I45" s="469">
        <v>24609.34504223066</v>
      </c>
      <c r="J45" s="334"/>
      <c r="K45" s="334"/>
      <c r="L45" s="336"/>
      <c r="M45" s="5"/>
    </row>
    <row r="46" spans="1:13">
      <c r="A46" s="10"/>
      <c r="B46" s="316" t="s">
        <v>73</v>
      </c>
      <c r="C46" s="181" t="s">
        <v>74</v>
      </c>
      <c r="D46" s="182">
        <v>1.8380692000000001</v>
      </c>
      <c r="E46" s="183">
        <v>2.7509999999999999</v>
      </c>
      <c r="F46" s="328">
        <v>19350.765958168555</v>
      </c>
      <c r="G46" s="329">
        <v>20380.903270089857</v>
      </c>
      <c r="H46" s="329">
        <v>21271.52708111062</v>
      </c>
      <c r="I46" s="468">
        <v>22861.926668181295</v>
      </c>
      <c r="J46" s="329">
        <v>25685.473562588675</v>
      </c>
      <c r="K46" s="330"/>
      <c r="L46" s="331"/>
      <c r="M46" s="5"/>
    </row>
    <row r="47" spans="1:13">
      <c r="A47" s="4"/>
      <c r="B47" s="319" t="s">
        <v>75</v>
      </c>
      <c r="C47" s="165" t="s">
        <v>76</v>
      </c>
      <c r="D47" s="166">
        <v>1.8161351999999999</v>
      </c>
      <c r="E47" s="167">
        <v>2.7182499999999998</v>
      </c>
      <c r="F47" s="308">
        <v>19145.173437902959</v>
      </c>
      <c r="G47" s="310">
        <v>20164.692823012068</v>
      </c>
      <c r="H47" s="310">
        <v>21044.713969615907</v>
      </c>
      <c r="I47" s="463">
        <v>22618.149294305585</v>
      </c>
      <c r="J47" s="310">
        <v>25409.76236979018</v>
      </c>
      <c r="K47" s="320"/>
      <c r="L47" s="321"/>
      <c r="M47" s="5"/>
    </row>
    <row r="48" spans="1:13">
      <c r="A48" s="12"/>
      <c r="B48" s="319" t="s">
        <v>77</v>
      </c>
      <c r="C48" s="165" t="s">
        <v>78</v>
      </c>
      <c r="D48" s="166">
        <v>1.7942012000000001</v>
      </c>
      <c r="E48" s="167">
        <v>2.6854999999999993</v>
      </c>
      <c r="F48" s="308">
        <v>18869.467927742593</v>
      </c>
      <c r="G48" s="310">
        <v>19873.052791435774</v>
      </c>
      <c r="H48" s="310">
        <v>20742.471273622697</v>
      </c>
      <c r="I48" s="463">
        <v>22292.580737967281</v>
      </c>
      <c r="J48" s="310">
        <v>25046.832836648577</v>
      </c>
      <c r="K48" s="320"/>
      <c r="L48" s="321"/>
      <c r="M48" s="18"/>
    </row>
    <row r="49" spans="1:13">
      <c r="A49" s="12"/>
      <c r="B49" s="319" t="s">
        <v>79</v>
      </c>
      <c r="C49" s="165" t="s">
        <v>80</v>
      </c>
      <c r="D49" s="166">
        <v>1.7722671999999999</v>
      </c>
      <c r="E49" s="167">
        <v>2.6527499999999997</v>
      </c>
      <c r="F49" s="308">
        <v>18663.875407476997</v>
      </c>
      <c r="G49" s="310">
        <v>19656.842344357981</v>
      </c>
      <c r="H49" s="310">
        <v>20515.658162127991</v>
      </c>
      <c r="I49" s="463">
        <v>22048.803364091567</v>
      </c>
      <c r="J49" s="310">
        <v>24771.121643850085</v>
      </c>
      <c r="K49" s="320"/>
      <c r="L49" s="321"/>
      <c r="M49" s="20"/>
    </row>
    <row r="50" spans="1:13">
      <c r="A50" s="10"/>
      <c r="B50" s="319" t="s">
        <v>81</v>
      </c>
      <c r="C50" s="165" t="s">
        <v>82</v>
      </c>
      <c r="D50" s="166">
        <v>1.7503332000000003</v>
      </c>
      <c r="E50" s="167">
        <v>2.62</v>
      </c>
      <c r="F50" s="308">
        <v>18458.282887211393</v>
      </c>
      <c r="G50" s="310">
        <v>19440.631897280193</v>
      </c>
      <c r="H50" s="310">
        <v>20288.845050633288</v>
      </c>
      <c r="I50" s="463">
        <v>21805.025990215865</v>
      </c>
      <c r="J50" s="310">
        <v>24495.410451051594</v>
      </c>
      <c r="K50" s="320"/>
      <c r="L50" s="321"/>
      <c r="M50" s="20"/>
    </row>
    <row r="51" spans="1:13" ht="15.75" thickBot="1">
      <c r="A51" s="4"/>
      <c r="B51" s="323" t="s">
        <v>83</v>
      </c>
      <c r="C51" s="173" t="s">
        <v>84</v>
      </c>
      <c r="D51" s="174">
        <v>1.7283991999999999</v>
      </c>
      <c r="E51" s="175">
        <v>2.5872499999999996</v>
      </c>
      <c r="F51" s="333">
        <v>18182.577377051024</v>
      </c>
      <c r="G51" s="334">
        <v>19148.991865703887</v>
      </c>
      <c r="H51" s="334">
        <v>19986.602354640079</v>
      </c>
      <c r="I51" s="469">
        <v>21479.457433877556</v>
      </c>
      <c r="J51" s="334">
        <v>24132.48091790999</v>
      </c>
      <c r="K51" s="335"/>
      <c r="L51" s="336"/>
      <c r="M51" s="5"/>
    </row>
    <row r="52" spans="1:13">
      <c r="A52" s="4"/>
      <c r="B52" s="316" t="s">
        <v>85</v>
      </c>
      <c r="C52" s="181" t="s">
        <v>86</v>
      </c>
      <c r="D52" s="182">
        <v>1.7064652</v>
      </c>
      <c r="E52" s="183">
        <v>2.5544999999999995</v>
      </c>
      <c r="F52" s="328">
        <v>17563.4809445258</v>
      </c>
      <c r="G52" s="329">
        <v>17972.737175667589</v>
      </c>
      <c r="H52" s="329">
        <v>18386.241087927232</v>
      </c>
      <c r="I52" s="468">
        <v>19759.78924314538</v>
      </c>
      <c r="J52" s="329">
        <v>21789.2501638133</v>
      </c>
      <c r="K52" s="330">
        <v>23443.265812851856</v>
      </c>
      <c r="L52" s="331">
        <v>24238.465644120392</v>
      </c>
      <c r="M52" s="18"/>
    </row>
    <row r="53" spans="1:13">
      <c r="A53" s="19"/>
      <c r="B53" s="319" t="s">
        <v>87</v>
      </c>
      <c r="C53" s="165" t="s">
        <v>88</v>
      </c>
      <c r="D53" s="166">
        <v>1.6845311999999999</v>
      </c>
      <c r="E53" s="167">
        <v>2.5217499999999999</v>
      </c>
      <c r="F53" s="308">
        <v>17363.189756468648</v>
      </c>
      <c r="G53" s="310">
        <v>17767.18629933452</v>
      </c>
      <c r="H53" s="310">
        <v>18175.388879385704</v>
      </c>
      <c r="I53" s="463">
        <v>19532.976131650677</v>
      </c>
      <c r="J53" s="310">
        <v>21540.045632057085</v>
      </c>
      <c r="K53" s="320">
        <v>23172.855952261816</v>
      </c>
      <c r="L53" s="321">
        <v>23941.549122488064</v>
      </c>
      <c r="M53" s="18"/>
    </row>
    <row r="54" spans="1:13">
      <c r="A54" s="12"/>
      <c r="B54" s="319" t="s">
        <v>89</v>
      </c>
      <c r="C54" s="165" t="s">
        <v>90</v>
      </c>
      <c r="D54" s="166">
        <v>1.6625972</v>
      </c>
      <c r="E54" s="167">
        <v>2.4889999999999994</v>
      </c>
      <c r="F54" s="308">
        <v>17092.785578516741</v>
      </c>
      <c r="G54" s="310">
        <v>17491.564077039213</v>
      </c>
      <c r="H54" s="310">
        <v>17894.465324881938</v>
      </c>
      <c r="I54" s="463">
        <v>19230.733435657465</v>
      </c>
      <c r="J54" s="310">
        <v>21203.622759957783</v>
      </c>
      <c r="K54" s="320">
        <v>22815.227751328679</v>
      </c>
      <c r="L54" s="321">
        <v>23557.414260512636</v>
      </c>
      <c r="M54" s="11"/>
    </row>
    <row r="55" spans="1:13">
      <c r="A55" s="19"/>
      <c r="B55" s="319" t="s">
        <v>91</v>
      </c>
      <c r="C55" s="165" t="s">
        <v>92</v>
      </c>
      <c r="D55" s="166">
        <v>1.6406632000000001</v>
      </c>
      <c r="E55" s="167">
        <v>2.4562499999999998</v>
      </c>
      <c r="F55" s="308">
        <v>16892.4943904596</v>
      </c>
      <c r="G55" s="310">
        <v>17286.01320070614</v>
      </c>
      <c r="H55" s="310">
        <v>17683.613116340406</v>
      </c>
      <c r="I55" s="463">
        <v>19003.920324162762</v>
      </c>
      <c r="J55" s="310">
        <v>20954.418228201568</v>
      </c>
      <c r="K55" s="320">
        <v>22544.817890738643</v>
      </c>
      <c r="L55" s="321">
        <v>23260.497738880316</v>
      </c>
      <c r="M55" s="20"/>
    </row>
    <row r="56" spans="1:13">
      <c r="A56" s="19"/>
      <c r="B56" s="319" t="s">
        <v>93</v>
      </c>
      <c r="C56" s="165" t="s">
        <v>94</v>
      </c>
      <c r="D56" s="166">
        <v>1.6187292</v>
      </c>
      <c r="E56" s="167">
        <v>2.4234999999999998</v>
      </c>
      <c r="F56" s="308">
        <v>16692.203202402459</v>
      </c>
      <c r="G56" s="310">
        <v>17080.462324373071</v>
      </c>
      <c r="H56" s="310">
        <v>17472.760907798882</v>
      </c>
      <c r="I56" s="463">
        <v>18777.107212668056</v>
      </c>
      <c r="J56" s="310">
        <v>20705.21369644536</v>
      </c>
      <c r="K56" s="320">
        <v>22274.408030148596</v>
      </c>
      <c r="L56" s="321">
        <v>22963.581217247996</v>
      </c>
      <c r="M56" s="11"/>
    </row>
    <row r="57" spans="1:13" ht="15.75" thickBot="1">
      <c r="A57" s="12"/>
      <c r="B57" s="323" t="s">
        <v>95</v>
      </c>
      <c r="C57" s="173" t="s">
        <v>96</v>
      </c>
      <c r="D57" s="174">
        <v>1.5967952000000001</v>
      </c>
      <c r="E57" s="175">
        <v>2.3907499999999997</v>
      </c>
      <c r="F57" s="333">
        <v>16491.912014345318</v>
      </c>
      <c r="G57" s="334">
        <v>16874.911448039999</v>
      </c>
      <c r="H57" s="334">
        <v>17261.90869925735</v>
      </c>
      <c r="I57" s="469">
        <v>18550.294101173356</v>
      </c>
      <c r="J57" s="334">
        <v>20456.009164689145</v>
      </c>
      <c r="K57" s="335">
        <v>22003.998169558552</v>
      </c>
      <c r="L57" s="336">
        <v>22666.664695615666</v>
      </c>
      <c r="M57" s="11"/>
    </row>
    <row r="58" spans="1:13">
      <c r="A58" s="19"/>
      <c r="B58" s="316" t="s">
        <v>97</v>
      </c>
      <c r="C58" s="181" t="s">
        <v>98</v>
      </c>
      <c r="D58" s="182">
        <v>1.5748612</v>
      </c>
      <c r="E58" s="183">
        <v>2.3579999999999997</v>
      </c>
      <c r="F58" s="328">
        <v>15839.81191738451</v>
      </c>
      <c r="G58" s="329">
        <v>16217.593306735791</v>
      </c>
      <c r="H58" s="329">
        <v>16599.289225744695</v>
      </c>
      <c r="I58" s="468">
        <v>17362.68106376248</v>
      </c>
      <c r="J58" s="329">
        <v>18248.05140518014</v>
      </c>
      <c r="K58" s="330">
        <v>19609.433451822406</v>
      </c>
      <c r="L58" s="331">
        <v>21264.674049616529</v>
      </c>
      <c r="M58" s="20"/>
    </row>
    <row r="59" spans="1:13">
      <c r="A59" s="10"/>
      <c r="B59" s="319" t="s">
        <v>99</v>
      </c>
      <c r="C59" s="165" t="s">
        <v>100</v>
      </c>
      <c r="D59" s="166">
        <v>1.5529272000000001</v>
      </c>
      <c r="E59" s="167">
        <v>2.3252499999999996</v>
      </c>
      <c r="F59" s="308">
        <v>15644.822061535822</v>
      </c>
      <c r="G59" s="310">
        <v>16017.343762611177</v>
      </c>
      <c r="H59" s="310">
        <v>16393.738349411618</v>
      </c>
      <c r="I59" s="463">
        <v>17146.527523012497</v>
      </c>
      <c r="J59" s="310">
        <v>18021.238293685441</v>
      </c>
      <c r="K59" s="320">
        <v>19365.6560779467</v>
      </c>
      <c r="L59" s="321">
        <v>20999.565521234937</v>
      </c>
      <c r="M59" s="11"/>
    </row>
    <row r="60" spans="1:13">
      <c r="A60" s="4"/>
      <c r="B60" s="319" t="s">
        <v>101</v>
      </c>
      <c r="C60" s="165" t="s">
        <v>102</v>
      </c>
      <c r="D60" s="166">
        <v>1.5309931999999999</v>
      </c>
      <c r="E60" s="167">
        <v>2.2925</v>
      </c>
      <c r="F60" s="308">
        <v>15379.719215792369</v>
      </c>
      <c r="G60" s="310">
        <v>15747.022872524325</v>
      </c>
      <c r="H60" s="310">
        <v>16118.116127116306</v>
      </c>
      <c r="I60" s="463">
        <v>16860.302636300265</v>
      </c>
      <c r="J60" s="310">
        <v>17718.995597692228</v>
      </c>
      <c r="K60" s="320">
        <v>19040.087521608402</v>
      </c>
      <c r="L60" s="321">
        <v>20647.238652510252</v>
      </c>
      <c r="M60" s="5"/>
    </row>
    <row r="61" spans="1:13">
      <c r="A61" s="19"/>
      <c r="B61" s="319" t="s">
        <v>103</v>
      </c>
      <c r="C61" s="165" t="s">
        <v>104</v>
      </c>
      <c r="D61" s="166">
        <v>1.5090592</v>
      </c>
      <c r="E61" s="167">
        <v>2.2597499999999999</v>
      </c>
      <c r="F61" s="308">
        <v>15184.729359943689</v>
      </c>
      <c r="G61" s="310">
        <v>15546.773328399706</v>
      </c>
      <c r="H61" s="310">
        <v>15912.565250783233</v>
      </c>
      <c r="I61" s="463">
        <v>16644.149095550285</v>
      </c>
      <c r="J61" s="310">
        <v>17492.182486197529</v>
      </c>
      <c r="K61" s="320">
        <v>18796.310147732689</v>
      </c>
      <c r="L61" s="321">
        <v>20382.130124128678</v>
      </c>
      <c r="M61" s="18"/>
    </row>
    <row r="62" spans="1:13">
      <c r="A62" s="4"/>
      <c r="B62" s="319" t="s">
        <v>105</v>
      </c>
      <c r="C62" s="165" t="s">
        <v>106</v>
      </c>
      <c r="D62" s="166">
        <v>1.4871252000000001</v>
      </c>
      <c r="E62" s="167">
        <v>2.2269999999999999</v>
      </c>
      <c r="F62" s="308">
        <v>14989.739504095003</v>
      </c>
      <c r="G62" s="310">
        <v>15346.523784275098</v>
      </c>
      <c r="H62" s="310">
        <v>15707.014374450167</v>
      </c>
      <c r="I62" s="463">
        <v>16427.995554800302</v>
      </c>
      <c r="J62" s="310">
        <v>17265.369374702823</v>
      </c>
      <c r="K62" s="320">
        <v>18552.532773856979</v>
      </c>
      <c r="L62" s="321">
        <v>20117.021595747083</v>
      </c>
      <c r="M62" s="20"/>
    </row>
    <row r="63" spans="1:13" ht="15.75" thickBot="1">
      <c r="A63" s="10"/>
      <c r="B63" s="323" t="s">
        <v>107</v>
      </c>
      <c r="C63" s="173" t="s">
        <v>108</v>
      </c>
      <c r="D63" s="174">
        <v>1.4651912</v>
      </c>
      <c r="E63" s="175">
        <v>2.1942499999999998</v>
      </c>
      <c r="F63" s="333">
        <v>14794.749648246321</v>
      </c>
      <c r="G63" s="334">
        <v>15146.274240150486</v>
      </c>
      <c r="H63" s="334">
        <v>15501.463498117097</v>
      </c>
      <c r="I63" s="469">
        <v>16211.842014050324</v>
      </c>
      <c r="J63" s="334">
        <v>17038.55626320812</v>
      </c>
      <c r="K63" s="335">
        <v>18308.755399981274</v>
      </c>
      <c r="L63" s="336">
        <v>19851.913067365509</v>
      </c>
      <c r="M63" s="5"/>
    </row>
    <row r="64" spans="1:13">
      <c r="A64" s="12"/>
      <c r="B64" s="316" t="s">
        <v>109</v>
      </c>
      <c r="C64" s="181" t="s">
        <v>110</v>
      </c>
      <c r="D64" s="182">
        <v>1.4432572000000001</v>
      </c>
      <c r="E64" s="183">
        <v>2.1614999999999998</v>
      </c>
      <c r="F64" s="328">
        <v>14179.758876744709</v>
      </c>
      <c r="G64" s="329">
        <v>14526.065424305478</v>
      </c>
      <c r="H64" s="329">
        <v>14875.953350063632</v>
      </c>
      <c r="I64" s="468">
        <v>15225.841275821787</v>
      </c>
      <c r="J64" s="329">
        <v>15925.617127338097</v>
      </c>
      <c r="K64" s="330">
        <v>16275.505053096251</v>
      </c>
      <c r="L64" s="331">
        <v>18333.07476940113</v>
      </c>
      <c r="M64" s="5"/>
    </row>
    <row r="65" spans="1:13">
      <c r="A65" s="19"/>
      <c r="B65" s="319" t="s">
        <v>111</v>
      </c>
      <c r="C65" s="165" t="s">
        <v>112</v>
      </c>
      <c r="D65" s="166">
        <v>1.4213232</v>
      </c>
      <c r="E65" s="167">
        <v>2.1287500000000001</v>
      </c>
      <c r="F65" s="308">
        <v>13990.070353104484</v>
      </c>
      <c r="G65" s="310">
        <v>14331.117212389316</v>
      </c>
      <c r="H65" s="310">
        <v>14675.703805939016</v>
      </c>
      <c r="I65" s="463">
        <v>15020.290399488715</v>
      </c>
      <c r="J65" s="310">
        <v>15709.463586588112</v>
      </c>
      <c r="K65" s="320">
        <v>16054.050180137816</v>
      </c>
      <c r="L65" s="321">
        <v>18083.996063316961</v>
      </c>
      <c r="M65" s="11"/>
    </row>
    <row r="66" spans="1:13">
      <c r="A66" s="19"/>
      <c r="B66" s="319" t="s">
        <v>113</v>
      </c>
      <c r="C66" s="165" t="s">
        <v>114</v>
      </c>
      <c r="D66" s="166">
        <v>1.3993891999999999</v>
      </c>
      <c r="E66" s="167">
        <v>2.0959999999999996</v>
      </c>
      <c r="F66" s="308">
        <v>13730.268839569486</v>
      </c>
      <c r="G66" s="310">
        <v>14066.097654510919</v>
      </c>
      <c r="H66" s="310">
        <v>14405.38291585216</v>
      </c>
      <c r="I66" s="463">
        <v>14744.668177193404</v>
      </c>
      <c r="J66" s="310">
        <v>15423.238699875883</v>
      </c>
      <c r="K66" s="320">
        <v>15762.523961217128</v>
      </c>
      <c r="L66" s="321">
        <v>17753.126174770201</v>
      </c>
      <c r="M66" s="18"/>
    </row>
    <row r="67" spans="1:13">
      <c r="A67" s="12"/>
      <c r="B67" s="319" t="s">
        <v>115</v>
      </c>
      <c r="C67" s="165" t="s">
        <v>116</v>
      </c>
      <c r="D67" s="166">
        <v>1.3774552</v>
      </c>
      <c r="E67" s="167">
        <v>2.0632499999999996</v>
      </c>
      <c r="F67" s="308">
        <v>13540.580315929259</v>
      </c>
      <c r="G67" s="310">
        <v>13871.149442594764</v>
      </c>
      <c r="H67" s="310">
        <v>14205.133371727547</v>
      </c>
      <c r="I67" s="463">
        <v>14539.117300860331</v>
      </c>
      <c r="J67" s="310">
        <v>15207.085159125902</v>
      </c>
      <c r="K67" s="320">
        <v>15541.069088258684</v>
      </c>
      <c r="L67" s="321">
        <v>17504.04746868604</v>
      </c>
      <c r="M67" s="20"/>
    </row>
    <row r="68" spans="1:13">
      <c r="A68" s="10"/>
      <c r="B68" s="319" t="s">
        <v>117</v>
      </c>
      <c r="C68" s="165" t="s">
        <v>118</v>
      </c>
      <c r="D68" s="166">
        <v>1.3555212000000001</v>
      </c>
      <c r="E68" s="167">
        <v>2.0305</v>
      </c>
      <c r="F68" s="308">
        <v>13350.891792289032</v>
      </c>
      <c r="G68" s="310">
        <v>13676.201230678607</v>
      </c>
      <c r="H68" s="310">
        <v>14004.883827602938</v>
      </c>
      <c r="I68" s="463">
        <v>14333.566424527262</v>
      </c>
      <c r="J68" s="310">
        <v>14990.93161837592</v>
      </c>
      <c r="K68" s="320">
        <v>15319.614215300247</v>
      </c>
      <c r="L68" s="321">
        <v>17254.968762601871</v>
      </c>
      <c r="M68" s="20"/>
    </row>
    <row r="69" spans="1:13" ht="15.75" thickBot="1">
      <c r="A69" s="4"/>
      <c r="B69" s="323" t="s">
        <v>119</v>
      </c>
      <c r="C69" s="173" t="s">
        <v>120</v>
      </c>
      <c r="D69" s="174">
        <v>1.3335872000000002</v>
      </c>
      <c r="E69" s="175">
        <v>1.9977499999999997</v>
      </c>
      <c r="F69" s="333">
        <v>13161.203268648809</v>
      </c>
      <c r="G69" s="334">
        <v>13481.253018762452</v>
      </c>
      <c r="H69" s="334">
        <v>13804.634283478326</v>
      </c>
      <c r="I69" s="469">
        <v>14128.015548194197</v>
      </c>
      <c r="J69" s="334">
        <v>14774.778077625941</v>
      </c>
      <c r="K69" s="335">
        <v>15098.159342341809</v>
      </c>
      <c r="L69" s="336">
        <v>17005.890056517703</v>
      </c>
      <c r="M69" s="5"/>
    </row>
    <row r="70" spans="1:13">
      <c r="A70" s="12"/>
      <c r="B70" s="316" t="s">
        <v>121</v>
      </c>
      <c r="C70" s="181" t="s">
        <v>122</v>
      </c>
      <c r="D70" s="182">
        <v>1.3116532000000001</v>
      </c>
      <c r="E70" s="183">
        <v>1.9650000000000001</v>
      </c>
      <c r="F70" s="328">
        <v>12653.434812501164</v>
      </c>
      <c r="G70" s="664">
        <v>12968.224874338879</v>
      </c>
      <c r="H70" s="664">
        <v>13286.304806846296</v>
      </c>
      <c r="I70" s="673">
        <v>13604.384739353711</v>
      </c>
      <c r="J70" s="664">
        <v>13922.464671861127</v>
      </c>
      <c r="K70" s="665">
        <v>14240.544604368542</v>
      </c>
      <c r="L70" s="331">
        <v>15300.005313748174</v>
      </c>
      <c r="M70" s="18"/>
    </row>
    <row r="71" spans="1:13">
      <c r="A71" s="10"/>
      <c r="B71" s="319" t="s">
        <v>123</v>
      </c>
      <c r="C71" s="165" t="s">
        <v>124</v>
      </c>
      <c r="D71" s="166">
        <v>1.2897192</v>
      </c>
      <c r="E71" s="167">
        <v>1.9322499999999998</v>
      </c>
      <c r="F71" s="308">
        <v>12398.934631174623</v>
      </c>
      <c r="G71" s="348">
        <v>12708.506648668939</v>
      </c>
      <c r="H71" s="348">
        <v>13021.285248967895</v>
      </c>
      <c r="I71" s="674">
        <v>13334.063849266859</v>
      </c>
      <c r="J71" s="348">
        <v>13646.842449565813</v>
      </c>
      <c r="K71" s="349">
        <v>13959.621049864767</v>
      </c>
      <c r="L71" s="321">
        <v>14997.76261775497</v>
      </c>
      <c r="M71" s="18"/>
    </row>
    <row r="72" spans="1:13">
      <c r="A72" s="10"/>
      <c r="B72" s="319" t="s">
        <v>125</v>
      </c>
      <c r="C72" s="165" t="s">
        <v>126</v>
      </c>
      <c r="D72" s="166">
        <v>1.2677852000000001</v>
      </c>
      <c r="E72" s="167">
        <v>1.8994999999999997</v>
      </c>
      <c r="F72" s="308">
        <v>12144.434449848084</v>
      </c>
      <c r="G72" s="348">
        <v>12448.788422998998</v>
      </c>
      <c r="H72" s="348">
        <v>12756.265691089497</v>
      </c>
      <c r="I72" s="674">
        <v>13063.742959179997</v>
      </c>
      <c r="J72" s="348">
        <v>13371.220227270498</v>
      </c>
      <c r="K72" s="349">
        <v>13678.697495360995</v>
      </c>
      <c r="L72" s="321">
        <v>14695.519921761757</v>
      </c>
      <c r="M72" s="11"/>
    </row>
    <row r="73" spans="1:13">
      <c r="A73" s="10"/>
      <c r="B73" s="319" t="s">
        <v>127</v>
      </c>
      <c r="C73" s="165" t="s">
        <v>128</v>
      </c>
      <c r="D73" s="166">
        <v>1.2458511999999999</v>
      </c>
      <c r="E73" s="167">
        <v>1.8667499999999999</v>
      </c>
      <c r="F73" s="308">
        <v>11960.047258416314</v>
      </c>
      <c r="G73" s="348">
        <v>12259.1415432913</v>
      </c>
      <c r="H73" s="348">
        <v>12561.317479173344</v>
      </c>
      <c r="I73" s="674">
        <v>12863.493415055387</v>
      </c>
      <c r="J73" s="348">
        <v>13165.669350937429</v>
      </c>
      <c r="K73" s="349">
        <v>13467.845286819469</v>
      </c>
      <c r="L73" s="321">
        <v>14468.706810267058</v>
      </c>
      <c r="M73" s="20"/>
    </row>
    <row r="74" spans="1:13">
      <c r="A74" s="4"/>
      <c r="B74" s="319" t="s">
        <v>129</v>
      </c>
      <c r="C74" s="165" t="s">
        <v>130</v>
      </c>
      <c r="D74" s="166">
        <v>1.2239172</v>
      </c>
      <c r="E74" s="167">
        <v>1.8339999999999996</v>
      </c>
      <c r="F74" s="308">
        <v>11775.660066984545</v>
      </c>
      <c r="G74" s="348">
        <v>12069.494663583602</v>
      </c>
      <c r="H74" s="348">
        <v>12366.369267257185</v>
      </c>
      <c r="I74" s="674">
        <v>12663.243870930773</v>
      </c>
      <c r="J74" s="348">
        <v>12960.11847460436</v>
      </c>
      <c r="K74" s="349">
        <v>13256.993078277943</v>
      </c>
      <c r="L74" s="321">
        <v>14241.893698772355</v>
      </c>
      <c r="M74" s="11"/>
    </row>
    <row r="75" spans="1:13" ht="15.75" thickBot="1">
      <c r="A75" s="12"/>
      <c r="B75" s="323" t="s">
        <v>131</v>
      </c>
      <c r="C75" s="173" t="s">
        <v>132</v>
      </c>
      <c r="D75" s="174">
        <v>1.2019832000000001</v>
      </c>
      <c r="E75" s="175">
        <v>1.80125</v>
      </c>
      <c r="F75" s="308">
        <v>11591.272875552773</v>
      </c>
      <c r="G75" s="666">
        <v>11879.847783875901</v>
      </c>
      <c r="H75" s="666">
        <v>12171.421055341032</v>
      </c>
      <c r="I75" s="675">
        <v>12462.99432680616</v>
      </c>
      <c r="J75" s="666">
        <v>12754.567598271289</v>
      </c>
      <c r="K75" s="667">
        <v>13046.140869736424</v>
      </c>
      <c r="L75" s="336">
        <v>14015.080587277645</v>
      </c>
      <c r="M75" s="11"/>
    </row>
    <row r="76" spans="1:13">
      <c r="A76" s="12"/>
      <c r="B76" s="316" t="s">
        <v>133</v>
      </c>
      <c r="C76" s="354" t="s">
        <v>134</v>
      </c>
      <c r="D76" s="182">
        <v>1.1800492</v>
      </c>
      <c r="E76" s="183">
        <v>1.7685</v>
      </c>
      <c r="F76" s="408">
        <v>11120.613744864331</v>
      </c>
      <c r="G76" s="664">
        <v>11403.928964911531</v>
      </c>
      <c r="H76" s="664">
        <v>11690.200904168196</v>
      </c>
      <c r="I76" s="673">
        <v>11976.472843424874</v>
      </c>
      <c r="J76" s="664">
        <v>11976.472843424874</v>
      </c>
      <c r="K76" s="665">
        <v>12549.016721938218</v>
      </c>
      <c r="L76" s="331">
        <v>12835.288661194889</v>
      </c>
      <c r="M76" s="20"/>
    </row>
    <row r="77" spans="1:13">
      <c r="A77" s="10"/>
      <c r="B77" s="319" t="s">
        <v>135</v>
      </c>
      <c r="C77" s="356" t="s">
        <v>136</v>
      </c>
      <c r="D77" s="166">
        <v>1.1581152000000001</v>
      </c>
      <c r="E77" s="167">
        <v>1.7357499999999997</v>
      </c>
      <c r="F77" s="357">
        <v>10941.527885641019</v>
      </c>
      <c r="G77" s="348">
        <v>11219.583417412287</v>
      </c>
      <c r="H77" s="348">
        <v>11500.554024460502</v>
      </c>
      <c r="I77" s="674">
        <v>11781.524631508713</v>
      </c>
      <c r="J77" s="348">
        <v>11781.524631508713</v>
      </c>
      <c r="K77" s="349">
        <v>12343.465845605149</v>
      </c>
      <c r="L77" s="321">
        <v>12624.436452653366</v>
      </c>
      <c r="M77" s="11"/>
    </row>
    <row r="78" spans="1:13">
      <c r="A78" s="4"/>
      <c r="B78" s="319" t="s">
        <v>137</v>
      </c>
      <c r="C78" s="356" t="s">
        <v>138</v>
      </c>
      <c r="D78" s="166">
        <v>1.1361812</v>
      </c>
      <c r="E78" s="167">
        <v>1.7029999999999998</v>
      </c>
      <c r="F78" s="357">
        <v>10692.329036522935</v>
      </c>
      <c r="G78" s="348">
        <v>10965.166523950802</v>
      </c>
      <c r="H78" s="348">
        <v>11240.835798790558</v>
      </c>
      <c r="I78" s="674">
        <v>11516.50507363032</v>
      </c>
      <c r="J78" s="348">
        <v>11516.50507363032</v>
      </c>
      <c r="K78" s="349">
        <v>12067.84362330984</v>
      </c>
      <c r="L78" s="321">
        <v>12343.5128981496</v>
      </c>
      <c r="M78" s="5"/>
    </row>
    <row r="79" spans="1:13">
      <c r="A79" s="4"/>
      <c r="B79" s="319" t="s">
        <v>139</v>
      </c>
      <c r="C79" s="356" t="s">
        <v>140</v>
      </c>
      <c r="D79" s="166">
        <v>1.1142471999999999</v>
      </c>
      <c r="E79" s="167">
        <v>1.6702499999999996</v>
      </c>
      <c r="F79" s="357">
        <v>10513.243177299622</v>
      </c>
      <c r="G79" s="348">
        <v>10780.820976451558</v>
      </c>
      <c r="H79" s="348">
        <v>11051.188919082862</v>
      </c>
      <c r="I79" s="674">
        <v>11321.556861714165</v>
      </c>
      <c r="J79" s="348">
        <v>11321.556861714165</v>
      </c>
      <c r="K79" s="349">
        <v>11862.292746976767</v>
      </c>
      <c r="L79" s="321">
        <v>12132.660689608068</v>
      </c>
      <c r="M79" s="18"/>
    </row>
    <row r="80" spans="1:13">
      <c r="A80" s="19"/>
      <c r="B80" s="358" t="s">
        <v>141</v>
      </c>
      <c r="C80" s="359" t="s">
        <v>142</v>
      </c>
      <c r="D80" s="166">
        <v>1.0923132</v>
      </c>
      <c r="E80" s="167">
        <v>1.6375</v>
      </c>
      <c r="F80" s="360">
        <v>10334.157318076308</v>
      </c>
      <c r="G80" s="361">
        <v>10596.475428952315</v>
      </c>
      <c r="H80" s="361">
        <v>10861.542039375159</v>
      </c>
      <c r="I80" s="768">
        <v>11126.608649798007</v>
      </c>
      <c r="J80" s="361">
        <v>11126.608649798007</v>
      </c>
      <c r="K80" s="362">
        <v>11656.7418706437</v>
      </c>
      <c r="L80" s="321">
        <v>11921.80848106654</v>
      </c>
      <c r="M80" s="5"/>
    </row>
    <row r="81" spans="1:13" ht="15.75" thickBot="1">
      <c r="A81" s="12"/>
      <c r="B81" s="323" t="s">
        <v>143</v>
      </c>
      <c r="C81" s="364" t="s">
        <v>144</v>
      </c>
      <c r="D81" s="174">
        <v>1.0703792000000001</v>
      </c>
      <c r="E81" s="175">
        <v>1.6047499999999999</v>
      </c>
      <c r="F81" s="365">
        <v>10084.958468958224</v>
      </c>
      <c r="G81" s="351">
        <v>10342.058535490833</v>
      </c>
      <c r="H81" s="351">
        <v>10601.823813705219</v>
      </c>
      <c r="I81" s="769">
        <v>10861.589091919608</v>
      </c>
      <c r="J81" s="351">
        <v>10861.589091919608</v>
      </c>
      <c r="K81" s="352">
        <v>11381.119648348384</v>
      </c>
      <c r="L81" s="344">
        <v>11640.884926562776</v>
      </c>
      <c r="M81" s="5"/>
    </row>
    <row r="82" spans="1:13">
      <c r="A82" s="10"/>
      <c r="B82" s="366" t="s">
        <v>145</v>
      </c>
      <c r="C82" s="181" t="s">
        <v>146</v>
      </c>
      <c r="D82" s="182">
        <v>1.0484452000000002</v>
      </c>
      <c r="E82" s="183">
        <v>1.5719999999999998</v>
      </c>
      <c r="F82" s="337">
        <v>9651.4086637289856</v>
      </c>
      <c r="G82" s="367">
        <v>9648.7850959797288</v>
      </c>
      <c r="H82" s="317">
        <v>9903.2490419856604</v>
      </c>
      <c r="I82" s="462">
        <v>9903.2490419856604</v>
      </c>
      <c r="J82" s="317">
        <v>10157.71298799159</v>
      </c>
      <c r="K82" s="338">
        <v>10412.176933997524</v>
      </c>
      <c r="L82" s="340">
        <v>10666.640880003455</v>
      </c>
      <c r="M82" s="18"/>
    </row>
    <row r="83" spans="1:13">
      <c r="A83" s="10"/>
      <c r="B83" s="368" t="s">
        <v>147</v>
      </c>
      <c r="C83" s="165" t="s">
        <v>148</v>
      </c>
      <c r="D83" s="166">
        <v>1.0265112000000001</v>
      </c>
      <c r="E83" s="167">
        <v>1.5392499999999998</v>
      </c>
      <c r="F83" s="308">
        <v>9477.6241367141283</v>
      </c>
      <c r="G83" s="309">
        <v>9475.0422128974024</v>
      </c>
      <c r="H83" s="310">
        <v>9724.204826694875</v>
      </c>
      <c r="I83" s="463">
        <v>9724.204826694875</v>
      </c>
      <c r="J83" s="310">
        <v>9973.3674404923477</v>
      </c>
      <c r="K83" s="320">
        <v>10222.530054289822</v>
      </c>
      <c r="L83" s="321">
        <v>10471.6926680873</v>
      </c>
      <c r="M83" s="11"/>
    </row>
    <row r="84" spans="1:13">
      <c r="A84" s="10"/>
      <c r="B84" s="368" t="s">
        <v>149</v>
      </c>
      <c r="C84" s="165" t="s">
        <v>150</v>
      </c>
      <c r="D84" s="166">
        <v>1.0045771999999999</v>
      </c>
      <c r="E84" s="167">
        <v>1.5064999999999997</v>
      </c>
      <c r="F84" s="308">
        <v>9233.7266198044963</v>
      </c>
      <c r="G84" s="309">
        <v>9231.2279838528284</v>
      </c>
      <c r="H84" s="310">
        <v>9475.0892654418494</v>
      </c>
      <c r="I84" s="463">
        <v>9475.0892654418494</v>
      </c>
      <c r="J84" s="310">
        <v>9718.9505470308686</v>
      </c>
      <c r="K84" s="320">
        <v>9962.8118286198842</v>
      </c>
      <c r="L84" s="321">
        <v>10206.6731102089</v>
      </c>
      <c r="M84" s="11"/>
    </row>
    <row r="85" spans="1:13">
      <c r="A85" s="4"/>
      <c r="B85" s="368" t="s">
        <v>151</v>
      </c>
      <c r="C85" s="165" t="s">
        <v>152</v>
      </c>
      <c r="D85" s="166">
        <v>0.98264320000000005</v>
      </c>
      <c r="E85" s="167">
        <v>1.4737499999999999</v>
      </c>
      <c r="F85" s="308">
        <v>9059.9420927896426</v>
      </c>
      <c r="G85" s="309">
        <v>9057.4851007705001</v>
      </c>
      <c r="H85" s="310">
        <v>9296.0450501510604</v>
      </c>
      <c r="I85" s="463">
        <v>9296.0450501510604</v>
      </c>
      <c r="J85" s="310">
        <v>9534.6049995316243</v>
      </c>
      <c r="K85" s="320">
        <v>9773.1649489121846</v>
      </c>
      <c r="L85" s="321">
        <v>10011.724898292741</v>
      </c>
      <c r="M85" s="20"/>
    </row>
    <row r="86" spans="1:13">
      <c r="A86" s="12"/>
      <c r="B86" s="368" t="s">
        <v>153</v>
      </c>
      <c r="C86" s="165" t="s">
        <v>154</v>
      </c>
      <c r="D86" s="166">
        <v>0.96070920000000004</v>
      </c>
      <c r="E86" s="167">
        <v>1.4409999999999998</v>
      </c>
      <c r="F86" s="308">
        <v>8886.1575657747853</v>
      </c>
      <c r="G86" s="309">
        <v>8883.7422176881719</v>
      </c>
      <c r="H86" s="310">
        <v>9117.0008348602714</v>
      </c>
      <c r="I86" s="463">
        <v>9117.0008348602714</v>
      </c>
      <c r="J86" s="310">
        <v>9350.2594520323801</v>
      </c>
      <c r="K86" s="320">
        <v>9583.5180692044833</v>
      </c>
      <c r="L86" s="321">
        <v>9816.7766863765864</v>
      </c>
      <c r="M86" s="18"/>
    </row>
    <row r="87" spans="1:13" ht="15.75" thickBot="1">
      <c r="A87" s="12"/>
      <c r="B87" s="369" t="s">
        <v>155</v>
      </c>
      <c r="C87" s="173" t="s">
        <v>156</v>
      </c>
      <c r="D87" s="174">
        <v>0.93877520000000014</v>
      </c>
      <c r="E87" s="175">
        <v>1.4082499999999998</v>
      </c>
      <c r="F87" s="311">
        <v>8642.2600488651588</v>
      </c>
      <c r="G87" s="312">
        <v>8639.9279886436016</v>
      </c>
      <c r="H87" s="313">
        <v>8867.8852736072513</v>
      </c>
      <c r="I87" s="465">
        <v>8867.8852736072513</v>
      </c>
      <c r="J87" s="313">
        <v>9095.8425585708956</v>
      </c>
      <c r="K87" s="342">
        <v>9323.7998435345453</v>
      </c>
      <c r="L87" s="344">
        <v>9551.7571284981896</v>
      </c>
      <c r="M87" s="11"/>
    </row>
    <row r="88" spans="1:13">
      <c r="A88" s="10"/>
      <c r="B88" s="366" t="s">
        <v>157</v>
      </c>
      <c r="C88" s="181" t="s">
        <v>158</v>
      </c>
      <c r="D88" s="182">
        <v>0.9168411999999998</v>
      </c>
      <c r="E88" s="183">
        <v>1.3754999999999999</v>
      </c>
      <c r="F88" s="403">
        <v>8245.8195690951161</v>
      </c>
      <c r="G88" s="306">
        <v>8466.1851055612751</v>
      </c>
      <c r="H88" s="306">
        <v>8466.1851055612751</v>
      </c>
      <c r="I88" s="464">
        <v>8466.1851055612751</v>
      </c>
      <c r="J88" s="318">
        <v>8688.8410583164641</v>
      </c>
      <c r="K88" s="318">
        <v>8911.4970110716531</v>
      </c>
      <c r="L88" s="307">
        <v>9134.1529638268439</v>
      </c>
      <c r="M88" s="20"/>
    </row>
    <row r="89" spans="1:13">
      <c r="A89" s="4"/>
      <c r="B89" s="368" t="s">
        <v>159</v>
      </c>
      <c r="C89" s="165" t="s">
        <v>160</v>
      </c>
      <c r="D89" s="166">
        <v>0.89490720000000001</v>
      </c>
      <c r="E89" s="167">
        <v>1.3427499999999997</v>
      </c>
      <c r="F89" s="357">
        <v>8077.336374288715</v>
      </c>
      <c r="G89" s="310">
        <v>8292.4422224789432</v>
      </c>
      <c r="H89" s="310">
        <v>8292.4422224789432</v>
      </c>
      <c r="I89" s="463">
        <v>8292.4422224789432</v>
      </c>
      <c r="J89" s="320">
        <v>8509.7968430256788</v>
      </c>
      <c r="K89" s="320">
        <v>8727.1514635724106</v>
      </c>
      <c r="L89" s="321">
        <v>8944.5060841191425</v>
      </c>
      <c r="M89" s="11"/>
    </row>
    <row r="90" spans="1:13">
      <c r="A90" s="4"/>
      <c r="B90" s="368" t="s">
        <v>161</v>
      </c>
      <c r="C90" s="165" t="s">
        <v>162</v>
      </c>
      <c r="D90" s="166">
        <v>0.8729732</v>
      </c>
      <c r="E90" s="167">
        <v>1.31</v>
      </c>
      <c r="F90" s="357">
        <v>7838.7401895875428</v>
      </c>
      <c r="G90" s="310">
        <v>8048.6279934343747</v>
      </c>
      <c r="H90" s="310">
        <v>8048.6279934343747</v>
      </c>
      <c r="I90" s="463">
        <v>8048.6279934343747</v>
      </c>
      <c r="J90" s="320">
        <v>8260.6812817726495</v>
      </c>
      <c r="K90" s="320">
        <v>8472.7345701109261</v>
      </c>
      <c r="L90" s="321">
        <v>8684.7878584492009</v>
      </c>
      <c r="M90" s="5"/>
    </row>
    <row r="91" spans="1:13">
      <c r="A91" s="19"/>
      <c r="B91" s="368" t="s">
        <v>163</v>
      </c>
      <c r="C91" s="165" t="s">
        <v>164</v>
      </c>
      <c r="D91" s="166">
        <v>0.8510392</v>
      </c>
      <c r="E91" s="167">
        <v>1.2772499999999998</v>
      </c>
      <c r="F91" s="357">
        <v>7670.256994781148</v>
      </c>
      <c r="G91" s="310">
        <v>7874.8851103520492</v>
      </c>
      <c r="H91" s="310">
        <v>7874.8851103520492</v>
      </c>
      <c r="I91" s="463">
        <v>7874.8851103520492</v>
      </c>
      <c r="J91" s="320">
        <v>8081.637066481866</v>
      </c>
      <c r="K91" s="320">
        <v>8288.3890226116873</v>
      </c>
      <c r="L91" s="321">
        <v>8495.1409787415014</v>
      </c>
      <c r="M91" s="18"/>
    </row>
    <row r="92" spans="1:13">
      <c r="A92" s="12"/>
      <c r="B92" s="368" t="s">
        <v>165</v>
      </c>
      <c r="C92" s="165" t="s">
        <v>166</v>
      </c>
      <c r="D92" s="166">
        <v>0.82910519999999999</v>
      </c>
      <c r="E92" s="167">
        <v>1.2444999999999997</v>
      </c>
      <c r="F92" s="357">
        <v>7501.7737999747478</v>
      </c>
      <c r="G92" s="310">
        <v>7701.1422272697191</v>
      </c>
      <c r="H92" s="310">
        <v>7701.1422272697191</v>
      </c>
      <c r="I92" s="463">
        <v>7701.1422272697191</v>
      </c>
      <c r="J92" s="320">
        <v>7902.5928511910806</v>
      </c>
      <c r="K92" s="320">
        <v>8104.043475112443</v>
      </c>
      <c r="L92" s="321">
        <v>8305.4940990338055</v>
      </c>
      <c r="M92" s="11"/>
    </row>
    <row r="93" spans="1:13" ht="15.75" thickBot="1">
      <c r="A93" s="19"/>
      <c r="B93" s="369" t="s">
        <v>167</v>
      </c>
      <c r="C93" s="173" t="s">
        <v>168</v>
      </c>
      <c r="D93" s="174">
        <v>0.80717120000000009</v>
      </c>
      <c r="E93" s="175">
        <v>1.2117499999999999</v>
      </c>
      <c r="F93" s="365">
        <v>7263.1776152735765</v>
      </c>
      <c r="G93" s="313">
        <v>7457.327998225147</v>
      </c>
      <c r="H93" s="313">
        <v>7457.327998225147</v>
      </c>
      <c r="I93" s="465">
        <v>7457.327998225147</v>
      </c>
      <c r="J93" s="342">
        <v>7653.4772899380523</v>
      </c>
      <c r="K93" s="342">
        <v>7849.6265816509576</v>
      </c>
      <c r="L93" s="344">
        <v>8045.7758733638639</v>
      </c>
      <c r="M93" s="18"/>
    </row>
    <row r="94" spans="1:13">
      <c r="A94" s="19"/>
      <c r="B94" s="366" t="s">
        <v>169</v>
      </c>
      <c r="C94" s="181" t="s">
        <v>170</v>
      </c>
      <c r="D94" s="182">
        <v>0.78523719999999997</v>
      </c>
      <c r="E94" s="183">
        <v>1.1789999999999998</v>
      </c>
      <c r="F94" s="403">
        <v>7093.5317980107247</v>
      </c>
      <c r="G94" s="306">
        <v>7092.7371556383723</v>
      </c>
      <c r="H94" s="306">
        <v>7092.7371556383723</v>
      </c>
      <c r="I94" s="464">
        <v>7283.5851151428187</v>
      </c>
      <c r="J94" s="306">
        <v>7283.5851151428187</v>
      </c>
      <c r="K94" s="306">
        <v>7283.5851151428187</v>
      </c>
      <c r="L94" s="307">
        <v>7474.4330746472679</v>
      </c>
      <c r="M94" s="5"/>
    </row>
    <row r="95" spans="1:13">
      <c r="A95" s="12"/>
      <c r="B95" s="368" t="s">
        <v>171</v>
      </c>
      <c r="C95" s="165" t="s">
        <v>172</v>
      </c>
      <c r="D95" s="166">
        <v>0.76330319999999996</v>
      </c>
      <c r="E95" s="167">
        <v>1.14625</v>
      </c>
      <c r="F95" s="357">
        <v>6924.8512509385255</v>
      </c>
      <c r="G95" s="310">
        <v>6924.2956047644993</v>
      </c>
      <c r="H95" s="310">
        <v>6924.2956047644993</v>
      </c>
      <c r="I95" s="463">
        <v>7109.8422320604914</v>
      </c>
      <c r="J95" s="310">
        <v>7109.8422320604914</v>
      </c>
      <c r="K95" s="310">
        <v>7109.8422320604914</v>
      </c>
      <c r="L95" s="321">
        <v>7295.3888593564789</v>
      </c>
      <c r="M95" s="20"/>
    </row>
    <row r="96" spans="1:13">
      <c r="A96" s="19"/>
      <c r="B96" s="368" t="s">
        <v>173</v>
      </c>
      <c r="C96" s="165" t="s">
        <v>174</v>
      </c>
      <c r="D96" s="166">
        <v>0.74136920000000006</v>
      </c>
      <c r="E96" s="167">
        <v>1.1134999999999999</v>
      </c>
      <c r="F96" s="357">
        <v>6686.3259534003873</v>
      </c>
      <c r="G96" s="310">
        <v>6685.7827079283861</v>
      </c>
      <c r="H96" s="310">
        <v>6685.7827079283861</v>
      </c>
      <c r="I96" s="463">
        <v>6866.0280030159238</v>
      </c>
      <c r="J96" s="310">
        <v>6866.0280030159238</v>
      </c>
      <c r="K96" s="310">
        <v>6866.0280030159238</v>
      </c>
      <c r="L96" s="321">
        <v>7046.2732981034569</v>
      </c>
      <c r="M96" s="11"/>
    </row>
    <row r="97" spans="1:13">
      <c r="A97" s="10"/>
      <c r="B97" s="368" t="s">
        <v>175</v>
      </c>
      <c r="C97" s="165" t="s">
        <v>176</v>
      </c>
      <c r="D97" s="166">
        <v>0.71943519999999994</v>
      </c>
      <c r="E97" s="167">
        <v>1.0807499999999999</v>
      </c>
      <c r="F97" s="357">
        <v>6517.8720560385136</v>
      </c>
      <c r="G97" s="310">
        <v>6517.3411570545131</v>
      </c>
      <c r="H97" s="310">
        <v>6517.3411570545131</v>
      </c>
      <c r="I97" s="463">
        <v>6692.2851199335928</v>
      </c>
      <c r="J97" s="310">
        <v>6692.2851199335928</v>
      </c>
      <c r="K97" s="310">
        <v>6692.2851199335928</v>
      </c>
      <c r="L97" s="321">
        <v>6867.2290828126715</v>
      </c>
      <c r="M97" s="11"/>
    </row>
    <row r="98" spans="1:13">
      <c r="A98" s="4"/>
      <c r="B98" s="368" t="s">
        <v>177</v>
      </c>
      <c r="C98" s="165" t="s">
        <v>178</v>
      </c>
      <c r="D98" s="166">
        <v>0.69750120000000004</v>
      </c>
      <c r="E98" s="167">
        <v>1.0479999999999998</v>
      </c>
      <c r="F98" s="357">
        <v>6349.4181586766408</v>
      </c>
      <c r="G98" s="310">
        <v>6348.8996061806411</v>
      </c>
      <c r="H98" s="310">
        <v>6348.8996061806411</v>
      </c>
      <c r="I98" s="463">
        <v>6518.5422368512645</v>
      </c>
      <c r="J98" s="310">
        <v>6518.5422368512645</v>
      </c>
      <c r="K98" s="310">
        <v>6518.5422368512645</v>
      </c>
      <c r="L98" s="321">
        <v>6688.1848675218826</v>
      </c>
      <c r="M98" s="20"/>
    </row>
    <row r="99" spans="1:13" ht="15.75" thickBot="1">
      <c r="A99" s="19"/>
      <c r="B99" s="369" t="s">
        <v>179</v>
      </c>
      <c r="C99" s="173" t="s">
        <v>180</v>
      </c>
      <c r="D99" s="174">
        <v>0.67556720000000003</v>
      </c>
      <c r="E99" s="175">
        <v>1.01525</v>
      </c>
      <c r="F99" s="365">
        <v>6180.9642613147716</v>
      </c>
      <c r="G99" s="313">
        <v>6180.4580553067708</v>
      </c>
      <c r="H99" s="313">
        <v>6180.4580553067708</v>
      </c>
      <c r="I99" s="465">
        <v>6344.7993537689372</v>
      </c>
      <c r="J99" s="313">
        <v>6344.7993537689372</v>
      </c>
      <c r="K99" s="313">
        <v>6344.7993537689372</v>
      </c>
      <c r="L99" s="344">
        <v>6509.1406522310981</v>
      </c>
      <c r="M99" s="5"/>
    </row>
    <row r="100" spans="1:13">
      <c r="A100" s="4"/>
      <c r="B100" s="366" t="s">
        <v>181</v>
      </c>
      <c r="C100" s="181" t="s">
        <v>182</v>
      </c>
      <c r="D100" s="182">
        <v>0.65363320000000003</v>
      </c>
      <c r="E100" s="183">
        <v>0.98250000000000004</v>
      </c>
      <c r="F100" s="403">
        <v>5942.4266715026579</v>
      </c>
      <c r="G100" s="306">
        <v>5941.9451584706576</v>
      </c>
      <c r="H100" s="306">
        <v>5941.9451584706576</v>
      </c>
      <c r="I100" s="464">
        <v>5941.9451584706576</v>
      </c>
      <c r="J100" s="306">
        <v>5941.9451584706576</v>
      </c>
      <c r="K100" s="306">
        <v>6100.9851247243632</v>
      </c>
      <c r="L100" s="434">
        <v>6100.9851247243632</v>
      </c>
      <c r="M100" s="18"/>
    </row>
    <row r="101" spans="1:13">
      <c r="A101" s="10"/>
      <c r="B101" s="368" t="s">
        <v>183</v>
      </c>
      <c r="C101" s="165" t="s">
        <v>184</v>
      </c>
      <c r="D101" s="166">
        <v>0.63169919999999991</v>
      </c>
      <c r="E101" s="167">
        <v>0.94974999999999987</v>
      </c>
      <c r="F101" s="357">
        <v>5773.9727741407851</v>
      </c>
      <c r="G101" s="310">
        <v>5773.5036075967855</v>
      </c>
      <c r="H101" s="310">
        <v>5773.5036075967855</v>
      </c>
      <c r="I101" s="463">
        <v>5773.5036075967855</v>
      </c>
      <c r="J101" s="310">
        <v>5773.5036075967855</v>
      </c>
      <c r="K101" s="310">
        <v>5927.2422416420359</v>
      </c>
      <c r="L101" s="374">
        <v>5927.2422416420359</v>
      </c>
      <c r="M101" s="20"/>
    </row>
    <row r="102" spans="1:13">
      <c r="A102" s="12"/>
      <c r="B102" s="368" t="s">
        <v>185</v>
      </c>
      <c r="C102" s="165" t="s">
        <v>186</v>
      </c>
      <c r="D102" s="166">
        <v>0.60976520000000001</v>
      </c>
      <c r="E102" s="167">
        <v>0.91699999999999982</v>
      </c>
      <c r="F102" s="357">
        <v>5535.4351843286722</v>
      </c>
      <c r="G102" s="310">
        <v>5534.9907107606723</v>
      </c>
      <c r="H102" s="310">
        <v>5534.9907107606723</v>
      </c>
      <c r="I102" s="463">
        <v>5534.9907107606723</v>
      </c>
      <c r="J102" s="310">
        <v>5534.9907107606723</v>
      </c>
      <c r="K102" s="310">
        <v>5683.4280125974656</v>
      </c>
      <c r="L102" s="374">
        <v>5683.4280125974656</v>
      </c>
      <c r="M102" s="5"/>
    </row>
    <row r="103" spans="1:13">
      <c r="A103" s="19"/>
      <c r="B103" s="368" t="s">
        <v>187</v>
      </c>
      <c r="C103" s="165" t="s">
        <v>188</v>
      </c>
      <c r="D103" s="166">
        <v>0.58783120000000011</v>
      </c>
      <c r="E103" s="167">
        <v>0.88424999999999998</v>
      </c>
      <c r="F103" s="357">
        <v>5366.9812869668003</v>
      </c>
      <c r="G103" s="310">
        <v>5366.5491598867993</v>
      </c>
      <c r="H103" s="310">
        <v>5366.5491598867993</v>
      </c>
      <c r="I103" s="463">
        <v>5366.5491598867993</v>
      </c>
      <c r="J103" s="310">
        <v>5366.5491598867993</v>
      </c>
      <c r="K103" s="310">
        <v>5509.6851295151364</v>
      </c>
      <c r="L103" s="374">
        <v>5509.6851295151364</v>
      </c>
      <c r="M103" s="11"/>
    </row>
    <row r="104" spans="1:13">
      <c r="A104" s="19"/>
      <c r="B104" s="368" t="s">
        <v>189</v>
      </c>
      <c r="C104" s="165" t="s">
        <v>190</v>
      </c>
      <c r="D104" s="166">
        <v>0.56589719999999999</v>
      </c>
      <c r="E104" s="167">
        <v>0.85149999999999992</v>
      </c>
      <c r="F104" s="357">
        <v>5198.5273896049293</v>
      </c>
      <c r="G104" s="310">
        <v>5198.1076090129282</v>
      </c>
      <c r="H104" s="310">
        <v>5198.1076090129282</v>
      </c>
      <c r="I104" s="463">
        <v>5198.1076090129282</v>
      </c>
      <c r="J104" s="310">
        <v>5198.1076090129282</v>
      </c>
      <c r="K104" s="310">
        <v>5335.9422464328072</v>
      </c>
      <c r="L104" s="374">
        <v>5335.9422464328072</v>
      </c>
      <c r="M104" s="5"/>
    </row>
    <row r="105" spans="1:13" ht="15.75" thickBot="1">
      <c r="A105" s="12"/>
      <c r="B105" s="369" t="s">
        <v>191</v>
      </c>
      <c r="C105" s="173" t="s">
        <v>192</v>
      </c>
      <c r="D105" s="174">
        <v>0.54396319999999998</v>
      </c>
      <c r="E105" s="175">
        <v>0.81874999999999998</v>
      </c>
      <c r="F105" s="365">
        <v>5030.0734922430565</v>
      </c>
      <c r="G105" s="343">
        <v>5029.666058139057</v>
      </c>
      <c r="H105" s="343">
        <v>5029.666058139057</v>
      </c>
      <c r="I105" s="676">
        <v>5029.666058139057</v>
      </c>
      <c r="J105" s="343">
        <v>5029.666058139057</v>
      </c>
      <c r="K105" s="343">
        <v>5162.199363350479</v>
      </c>
      <c r="L105" s="375">
        <v>5162.199363350479</v>
      </c>
      <c r="M105" s="18"/>
    </row>
    <row r="106" spans="1:13">
      <c r="A106" s="10"/>
      <c r="B106" s="366" t="s">
        <v>193</v>
      </c>
      <c r="C106" s="181" t="s">
        <v>194</v>
      </c>
      <c r="D106" s="182">
        <v>0.52202919999999997</v>
      </c>
      <c r="E106" s="183">
        <v>0.78599999999999992</v>
      </c>
      <c r="F106" s="376">
        <v>4791.5359024309455</v>
      </c>
      <c r="G106" s="287">
        <v>4791.1531613029447</v>
      </c>
      <c r="H106" s="287">
        <v>4791.1531613029447</v>
      </c>
      <c r="I106" s="677">
        <v>4791.1531613029447</v>
      </c>
      <c r="J106" s="287">
        <v>4791.1531613029447</v>
      </c>
      <c r="K106" s="287">
        <v>4791.1531613029447</v>
      </c>
      <c r="L106" s="379">
        <v>4791.1531613029447</v>
      </c>
      <c r="M106" s="20"/>
    </row>
    <row r="107" spans="1:13">
      <c r="A107" s="4"/>
      <c r="B107" s="368" t="s">
        <v>195</v>
      </c>
      <c r="C107" s="157" t="s">
        <v>196</v>
      </c>
      <c r="D107" s="166">
        <v>0.50009519999999996</v>
      </c>
      <c r="E107" s="167">
        <v>0.75324999999999986</v>
      </c>
      <c r="F107" s="380">
        <v>4623.0820050690718</v>
      </c>
      <c r="G107" s="332">
        <v>4622.7116104290735</v>
      </c>
      <c r="H107" s="332">
        <v>4622.7116104290735</v>
      </c>
      <c r="I107" s="467">
        <v>4622.7116104290735</v>
      </c>
      <c r="J107" s="332">
        <v>4622.7116104290735</v>
      </c>
      <c r="K107" s="332">
        <v>4622.7116104290735</v>
      </c>
      <c r="L107" s="383">
        <v>4622.7116104290735</v>
      </c>
      <c r="M107" s="20"/>
    </row>
    <row r="108" spans="1:13">
      <c r="A108" s="12"/>
      <c r="B108" s="368" t="s">
        <v>197</v>
      </c>
      <c r="C108" s="157" t="s">
        <v>198</v>
      </c>
      <c r="D108" s="166">
        <v>0.47816120000000001</v>
      </c>
      <c r="E108" s="167">
        <v>0.72049999999999992</v>
      </c>
      <c r="F108" s="380">
        <v>4384.5444152569589</v>
      </c>
      <c r="G108" s="332">
        <v>4384.1987135929594</v>
      </c>
      <c r="H108" s="332">
        <v>4384.1987135929594</v>
      </c>
      <c r="I108" s="467">
        <v>4384.1987135929594</v>
      </c>
      <c r="J108" s="332">
        <v>4384.1987135929594</v>
      </c>
      <c r="K108" s="332">
        <v>4384.1987135929594</v>
      </c>
      <c r="L108" s="383">
        <v>4384.1987135929594</v>
      </c>
      <c r="M108" s="5"/>
    </row>
    <row r="109" spans="1:13">
      <c r="A109" s="10"/>
      <c r="B109" s="368" t="s">
        <v>199</v>
      </c>
      <c r="C109" s="157" t="s">
        <v>200</v>
      </c>
      <c r="D109" s="166">
        <v>0.4562272</v>
      </c>
      <c r="E109" s="167">
        <v>0.68774999999999997</v>
      </c>
      <c r="F109" s="380">
        <v>4216.0905178950861</v>
      </c>
      <c r="G109" s="332">
        <v>4215.7571627190855</v>
      </c>
      <c r="H109" s="332">
        <v>4215.7571627190855</v>
      </c>
      <c r="I109" s="467">
        <v>4215.7571627190855</v>
      </c>
      <c r="J109" s="332">
        <v>4215.7571627190855</v>
      </c>
      <c r="K109" s="332">
        <v>4215.7571627190855</v>
      </c>
      <c r="L109" s="383">
        <v>4215.7571627190855</v>
      </c>
      <c r="M109" s="18"/>
    </row>
    <row r="110" spans="1:13">
      <c r="A110" s="10"/>
      <c r="B110" s="368" t="s">
        <v>201</v>
      </c>
      <c r="C110" s="157" t="s">
        <v>202</v>
      </c>
      <c r="D110" s="166">
        <v>0.43429319999999999</v>
      </c>
      <c r="E110" s="167">
        <v>0.65500000000000003</v>
      </c>
      <c r="F110" s="380">
        <v>4047.6366205332147</v>
      </c>
      <c r="G110" s="332">
        <v>4047.3156118452148</v>
      </c>
      <c r="H110" s="332">
        <v>4047.3156118452148</v>
      </c>
      <c r="I110" s="467">
        <v>4047.3156118452148</v>
      </c>
      <c r="J110" s="332">
        <v>4047.3156118452148</v>
      </c>
      <c r="K110" s="332">
        <v>4047.3156118452148</v>
      </c>
      <c r="L110" s="383">
        <v>4047.3156118452148</v>
      </c>
      <c r="M110" s="18"/>
    </row>
    <row r="111" spans="1:13" ht="15.75" thickBot="1">
      <c r="A111" s="10"/>
      <c r="B111" s="369" t="s">
        <v>203</v>
      </c>
      <c r="C111" s="384" t="s">
        <v>204</v>
      </c>
      <c r="D111" s="174">
        <v>0.41235919999999998</v>
      </c>
      <c r="E111" s="175">
        <v>0.62224999999999986</v>
      </c>
      <c r="F111" s="385">
        <v>3879.1827231713437</v>
      </c>
      <c r="G111" s="301">
        <v>3878.8740609713445</v>
      </c>
      <c r="H111" s="301">
        <v>3878.8740609713445</v>
      </c>
      <c r="I111" s="484">
        <v>3878.8740609713445</v>
      </c>
      <c r="J111" s="301">
        <v>3878.8740609713445</v>
      </c>
      <c r="K111" s="301">
        <v>3878.8740609713445</v>
      </c>
      <c r="L111" s="388">
        <v>3878.8740609713445</v>
      </c>
      <c r="M111" s="11"/>
    </row>
    <row r="112" spans="1:13">
      <c r="A112" s="4"/>
      <c r="B112" s="389" t="s">
        <v>205</v>
      </c>
      <c r="C112" s="157" t="s">
        <v>206</v>
      </c>
      <c r="D112" s="158">
        <v>0.39042520000000003</v>
      </c>
      <c r="E112" s="159">
        <v>0.58949999999999991</v>
      </c>
      <c r="F112" s="452">
        <v>3640.6451333592313</v>
      </c>
      <c r="G112" s="294">
        <v>3640.3611641352313</v>
      </c>
      <c r="H112" s="294">
        <v>3640.3611641352313</v>
      </c>
      <c r="I112" s="466">
        <v>3640.3611641352313</v>
      </c>
      <c r="J112" s="294">
        <v>3640.3611641352313</v>
      </c>
      <c r="K112" s="294">
        <v>3640.3611641352313</v>
      </c>
      <c r="L112" s="383">
        <v>3640.3611641352313</v>
      </c>
      <c r="M112" s="20"/>
    </row>
    <row r="113" spans="1:13">
      <c r="A113" s="12"/>
      <c r="B113" s="368" t="s">
        <v>207</v>
      </c>
      <c r="C113" s="157" t="s">
        <v>208</v>
      </c>
      <c r="D113" s="166">
        <v>0.36849120000000002</v>
      </c>
      <c r="E113" s="167">
        <v>0.55674999999999997</v>
      </c>
      <c r="F113" s="380">
        <v>3472.1912359973589</v>
      </c>
      <c r="G113" s="332">
        <v>3471.9196132613592</v>
      </c>
      <c r="H113" s="332">
        <v>3471.9196132613592</v>
      </c>
      <c r="I113" s="467">
        <v>3471.9196132613592</v>
      </c>
      <c r="J113" s="332">
        <v>3471.9196132613592</v>
      </c>
      <c r="K113" s="332">
        <v>3471.9196132613592</v>
      </c>
      <c r="L113" s="383">
        <v>3471.9196132613592</v>
      </c>
      <c r="M113" s="11"/>
    </row>
    <row r="114" spans="1:13" ht="15.75" thickBot="1">
      <c r="A114" s="12"/>
      <c r="B114" s="390" t="s">
        <v>209</v>
      </c>
      <c r="C114" s="391" t="s">
        <v>210</v>
      </c>
      <c r="D114" s="228">
        <v>0.34655720000000001</v>
      </c>
      <c r="E114" s="229">
        <v>0.52399999999999991</v>
      </c>
      <c r="F114" s="385">
        <v>3303.737338635487</v>
      </c>
      <c r="G114" s="301">
        <v>3303.4780623874876</v>
      </c>
      <c r="H114" s="301">
        <v>3303.4780623874876</v>
      </c>
      <c r="I114" s="484">
        <v>3303.4780623874876</v>
      </c>
      <c r="J114" s="301">
        <v>3303.4780623874876</v>
      </c>
      <c r="K114" s="301">
        <v>3303.4780623874876</v>
      </c>
      <c r="L114" s="388">
        <v>3303.4780623874876</v>
      </c>
      <c r="M114" s="11"/>
    </row>
    <row r="115" spans="1:13" ht="15.75" thickBot="1">
      <c r="A115" s="10"/>
      <c r="B115" s="793" t="s">
        <v>211</v>
      </c>
      <c r="C115" s="794"/>
      <c r="D115" s="794"/>
      <c r="E115" s="794"/>
      <c r="F115" s="794"/>
      <c r="G115" s="794"/>
      <c r="H115" s="794"/>
      <c r="I115" s="794"/>
      <c r="J115" s="794"/>
      <c r="K115" s="794"/>
      <c r="L115" s="795"/>
      <c r="M115" s="20"/>
    </row>
    <row r="116" spans="1:13">
      <c r="A116" s="19"/>
      <c r="B116" s="283" t="s">
        <v>212</v>
      </c>
      <c r="C116" s="392" t="s">
        <v>213</v>
      </c>
      <c r="D116" s="182">
        <v>2.9969999999999999</v>
      </c>
      <c r="E116" s="183">
        <v>4.3579999999999997</v>
      </c>
      <c r="F116" s="393">
        <v>40618.584529016734</v>
      </c>
      <c r="G116" s="286"/>
      <c r="H116" s="287"/>
      <c r="I116" s="456"/>
      <c r="J116" s="287"/>
      <c r="K116" s="288"/>
      <c r="L116" s="394"/>
      <c r="M116" s="20"/>
    </row>
    <row r="117" spans="1:13">
      <c r="A117" s="19"/>
      <c r="B117" s="290" t="s">
        <v>214</v>
      </c>
      <c r="C117" s="395" t="s">
        <v>215</v>
      </c>
      <c r="D117" s="166">
        <v>2.97</v>
      </c>
      <c r="E117" s="167">
        <v>4.32</v>
      </c>
      <c r="F117" s="396">
        <v>40220.704139982037</v>
      </c>
      <c r="G117" s="293"/>
      <c r="H117" s="294"/>
      <c r="I117" s="457"/>
      <c r="J117" s="294"/>
      <c r="K117" s="295"/>
      <c r="L117" s="397"/>
      <c r="M117" s="20"/>
    </row>
    <row r="118" spans="1:13">
      <c r="A118" s="19"/>
      <c r="B118" s="290" t="s">
        <v>216</v>
      </c>
      <c r="C118" s="395" t="s">
        <v>217</v>
      </c>
      <c r="D118" s="166">
        <v>2.944</v>
      </c>
      <c r="E118" s="167">
        <v>4.282</v>
      </c>
      <c r="F118" s="396">
        <v>39913.80183453318</v>
      </c>
      <c r="G118" s="293"/>
      <c r="H118" s="294"/>
      <c r="I118" s="457"/>
      <c r="J118" s="294"/>
      <c r="K118" s="295"/>
      <c r="L118" s="397"/>
      <c r="M118" s="20"/>
    </row>
    <row r="119" spans="1:13">
      <c r="A119" s="19"/>
      <c r="B119" s="290" t="s">
        <v>218</v>
      </c>
      <c r="C119" s="395" t="s">
        <v>219</v>
      </c>
      <c r="D119" s="166">
        <v>2.9169999999999998</v>
      </c>
      <c r="E119" s="167">
        <v>4.2430000000000003</v>
      </c>
      <c r="F119" s="396">
        <v>39515.92144549849</v>
      </c>
      <c r="G119" s="293"/>
      <c r="H119" s="294"/>
      <c r="I119" s="457"/>
      <c r="J119" s="294"/>
      <c r="K119" s="295"/>
      <c r="L119" s="397"/>
      <c r="M119" s="20"/>
    </row>
    <row r="120" spans="1:13">
      <c r="A120" s="19"/>
      <c r="B120" s="290" t="s">
        <v>220</v>
      </c>
      <c r="C120" s="395" t="s">
        <v>221</v>
      </c>
      <c r="D120" s="166">
        <v>2.8919999999999999</v>
      </c>
      <c r="E120" s="167">
        <v>4.2039999999999997</v>
      </c>
      <c r="F120" s="396">
        <v>39212.778883292391</v>
      </c>
      <c r="G120" s="293"/>
      <c r="H120" s="294"/>
      <c r="I120" s="457"/>
      <c r="J120" s="294"/>
      <c r="K120" s="295"/>
      <c r="L120" s="397"/>
      <c r="M120" s="20"/>
    </row>
    <row r="121" spans="1:13" ht="15.75" thickBot="1">
      <c r="A121" s="19"/>
      <c r="B121" s="297" t="s">
        <v>222</v>
      </c>
      <c r="C121" s="398" t="s">
        <v>223</v>
      </c>
      <c r="D121" s="174">
        <v>2.8650000000000002</v>
      </c>
      <c r="E121" s="175">
        <v>4.165</v>
      </c>
      <c r="F121" s="399">
        <v>38814.898494257708</v>
      </c>
      <c r="G121" s="300"/>
      <c r="H121" s="400"/>
      <c r="I121" s="474"/>
      <c r="J121" s="400"/>
      <c r="K121" s="401"/>
      <c r="L121" s="402"/>
      <c r="M121" s="20"/>
    </row>
    <row r="122" spans="1:13">
      <c r="A122" s="4"/>
      <c r="B122" s="316" t="s">
        <v>224</v>
      </c>
      <c r="C122" s="354" t="s">
        <v>225</v>
      </c>
      <c r="D122" s="182">
        <v>2.8388051999999999</v>
      </c>
      <c r="E122" s="183">
        <v>4.1280000000000001</v>
      </c>
      <c r="F122" s="403">
        <v>35894.151105001896</v>
      </c>
      <c r="G122" s="306">
        <v>40797.439304878564</v>
      </c>
      <c r="H122" s="306">
        <v>43660.15869744528</v>
      </c>
      <c r="I122" s="464"/>
      <c r="J122" s="318"/>
      <c r="K122" s="318"/>
      <c r="L122" s="404"/>
      <c r="M122" s="11"/>
    </row>
    <row r="123" spans="1:13">
      <c r="A123" s="4"/>
      <c r="B123" s="319" t="s">
        <v>226</v>
      </c>
      <c r="C123" s="356" t="s">
        <v>227</v>
      </c>
      <c r="D123" s="166">
        <v>2.8124712000000001</v>
      </c>
      <c r="E123" s="167">
        <v>4.0897777777777771</v>
      </c>
      <c r="F123" s="357">
        <v>35525.533017353249</v>
      </c>
      <c r="G123" s="310">
        <v>40380.857576009694</v>
      </c>
      <c r="H123" s="310">
        <v>43217.070307534144</v>
      </c>
      <c r="I123" s="463"/>
      <c r="J123" s="320"/>
      <c r="K123" s="320"/>
      <c r="L123" s="405"/>
      <c r="M123" s="5"/>
    </row>
    <row r="124" spans="1:13">
      <c r="A124" s="19"/>
      <c r="B124" s="319" t="s">
        <v>228</v>
      </c>
      <c r="C124" s="356" t="s">
        <v>229</v>
      </c>
      <c r="D124" s="166">
        <v>2.7861372000000002</v>
      </c>
      <c r="E124" s="167">
        <v>4.0515555555555549</v>
      </c>
      <c r="F124" s="357">
        <v>35238.706112167209</v>
      </c>
      <c r="G124" s="310">
        <v>40051.49418748395</v>
      </c>
      <c r="H124" s="310">
        <v>42861.200257966106</v>
      </c>
      <c r="I124" s="463"/>
      <c r="J124" s="320"/>
      <c r="K124" s="320"/>
      <c r="L124" s="405"/>
      <c r="M124" s="18"/>
    </row>
    <row r="125" spans="1:13">
      <c r="A125" s="12"/>
      <c r="B125" s="319" t="s">
        <v>230</v>
      </c>
      <c r="C125" s="356" t="s">
        <v>231</v>
      </c>
      <c r="D125" s="166">
        <v>2.7598032000000003</v>
      </c>
      <c r="E125" s="167">
        <v>4.0133333333333328</v>
      </c>
      <c r="F125" s="357">
        <v>34870.088024518576</v>
      </c>
      <c r="G125" s="310">
        <v>39634.912458615101</v>
      </c>
      <c r="H125" s="310">
        <v>42418.111868054992</v>
      </c>
      <c r="I125" s="463"/>
      <c r="J125" s="320"/>
      <c r="K125" s="320"/>
      <c r="L125" s="405"/>
      <c r="M125" s="18"/>
    </row>
    <row r="126" spans="1:13">
      <c r="A126" s="19"/>
      <c r="B126" s="319" t="s">
        <v>232</v>
      </c>
      <c r="C126" s="356" t="s">
        <v>233</v>
      </c>
      <c r="D126" s="166">
        <v>2.7334692000000005</v>
      </c>
      <c r="E126" s="167">
        <v>3.975111111111111</v>
      </c>
      <c r="F126" s="357">
        <v>34583.261119332521</v>
      </c>
      <c r="G126" s="310">
        <v>39305.549070089357</v>
      </c>
      <c r="H126" s="310">
        <v>42062.241818486953</v>
      </c>
      <c r="I126" s="463"/>
      <c r="J126" s="320"/>
      <c r="K126" s="320"/>
      <c r="L126" s="405"/>
      <c r="M126" s="21"/>
    </row>
    <row r="127" spans="1:13" ht="15.75" thickBot="1">
      <c r="A127" s="19"/>
      <c r="B127" s="323" t="s">
        <v>234</v>
      </c>
      <c r="C127" s="364" t="s">
        <v>235</v>
      </c>
      <c r="D127" s="174">
        <v>2.7071352000000002</v>
      </c>
      <c r="E127" s="175">
        <v>3.9368888888888889</v>
      </c>
      <c r="F127" s="406">
        <v>34214.643031683867</v>
      </c>
      <c r="G127" s="334">
        <v>38888.967341220494</v>
      </c>
      <c r="H127" s="334">
        <v>41619.153428575795</v>
      </c>
      <c r="I127" s="469"/>
      <c r="J127" s="335"/>
      <c r="K127" s="335"/>
      <c r="L127" s="407"/>
      <c r="M127" s="22"/>
    </row>
    <row r="128" spans="1:13">
      <c r="A128" s="12"/>
      <c r="B128" s="316" t="s">
        <v>236</v>
      </c>
      <c r="C128" s="181" t="s">
        <v>237</v>
      </c>
      <c r="D128" s="182">
        <v>2.6808012000000003</v>
      </c>
      <c r="E128" s="183">
        <v>3.8986666666666658</v>
      </c>
      <c r="F128" s="408">
        <v>32305.608470710016</v>
      </c>
      <c r="G128" s="329">
        <v>34774.452755856531</v>
      </c>
      <c r="H128" s="329">
        <v>38559.603952694757</v>
      </c>
      <c r="I128" s="468">
        <v>41263.283379007778</v>
      </c>
      <c r="J128" s="329"/>
      <c r="K128" s="329"/>
      <c r="L128" s="409"/>
      <c r="M128" s="23"/>
    </row>
    <row r="129" spans="1:13">
      <c r="A129" s="19"/>
      <c r="B129" s="319" t="s">
        <v>238</v>
      </c>
      <c r="C129" s="165" t="s">
        <v>239</v>
      </c>
      <c r="D129" s="166">
        <v>2.6544672</v>
      </c>
      <c r="E129" s="167">
        <v>3.8604444444444441</v>
      </c>
      <c r="F129" s="357">
        <v>32034.685562149334</v>
      </c>
      <c r="G129" s="310">
        <v>34482.198692789971</v>
      </c>
      <c r="H129" s="310">
        <v>38230.240564169006</v>
      </c>
      <c r="I129" s="463">
        <v>40907.413329439732</v>
      </c>
      <c r="J129" s="310"/>
      <c r="K129" s="310"/>
      <c r="L129" s="405"/>
      <c r="M129" s="22"/>
    </row>
    <row r="130" spans="1:13">
      <c r="A130" s="10"/>
      <c r="B130" s="358" t="s">
        <v>240</v>
      </c>
      <c r="C130" s="227" t="s">
        <v>241</v>
      </c>
      <c r="D130" s="166">
        <v>2.6281332000000002</v>
      </c>
      <c r="E130" s="167">
        <v>3.822222222222222</v>
      </c>
      <c r="F130" s="360">
        <v>31681.97147112606</v>
      </c>
      <c r="G130" s="325">
        <v>34102.72628938032</v>
      </c>
      <c r="H130" s="325">
        <v>37813.658835300143</v>
      </c>
      <c r="I130" s="470">
        <v>40464.324939528597</v>
      </c>
      <c r="J130" s="325"/>
      <c r="K130" s="325"/>
      <c r="L130" s="410"/>
      <c r="M130" s="24"/>
    </row>
    <row r="131" spans="1:13">
      <c r="A131" s="4"/>
      <c r="B131" s="290" t="s">
        <v>242</v>
      </c>
      <c r="C131" s="291" t="s">
        <v>243</v>
      </c>
      <c r="D131" s="166">
        <v>2.6017992000000003</v>
      </c>
      <c r="E131" s="167">
        <v>3.7839999999999998</v>
      </c>
      <c r="F131" s="380">
        <v>31329.257380102787</v>
      </c>
      <c r="G131" s="332">
        <v>33723.253885970655</v>
      </c>
      <c r="H131" s="332">
        <v>37397.077106431294</v>
      </c>
      <c r="I131" s="467">
        <v>40021.236549617468</v>
      </c>
      <c r="J131" s="332"/>
      <c r="K131" s="332"/>
      <c r="L131" s="411"/>
      <c r="M131" s="7"/>
    </row>
    <row r="132" spans="1:13">
      <c r="A132" s="4"/>
      <c r="B132" s="322" t="s">
        <v>244</v>
      </c>
      <c r="C132" s="157" t="s">
        <v>245</v>
      </c>
      <c r="D132" s="166">
        <v>2.5754652</v>
      </c>
      <c r="E132" s="167">
        <v>3.7457777777777777</v>
      </c>
      <c r="F132" s="403">
        <v>31058.334471542104</v>
      </c>
      <c r="G132" s="306">
        <v>33430.999822904101</v>
      </c>
      <c r="H132" s="306">
        <v>37067.71371790555</v>
      </c>
      <c r="I132" s="464">
        <v>38106.774830763105</v>
      </c>
      <c r="J132" s="306"/>
      <c r="K132" s="306"/>
      <c r="L132" s="404"/>
      <c r="M132" s="9"/>
    </row>
    <row r="133" spans="1:13" ht="15.75" thickBot="1">
      <c r="A133" s="12"/>
      <c r="B133" s="323" t="s">
        <v>246</v>
      </c>
      <c r="C133" s="173" t="s">
        <v>247</v>
      </c>
      <c r="D133" s="174">
        <v>2.5491311999999997</v>
      </c>
      <c r="E133" s="175">
        <v>3.707555555555555</v>
      </c>
      <c r="F133" s="365">
        <v>30705.620380518834</v>
      </c>
      <c r="G133" s="313">
        <v>33051.52741949445</v>
      </c>
      <c r="H133" s="313">
        <v>36651.131989036687</v>
      </c>
      <c r="I133" s="465">
        <v>37679.590437477338</v>
      </c>
      <c r="J133" s="313"/>
      <c r="K133" s="313"/>
      <c r="L133" s="412"/>
      <c r="M133" s="11"/>
    </row>
    <row r="134" spans="1:13">
      <c r="A134" s="19"/>
      <c r="B134" s="316" t="s">
        <v>248</v>
      </c>
      <c r="C134" s="354" t="s">
        <v>249</v>
      </c>
      <c r="D134" s="182">
        <v>2.5227972000000003</v>
      </c>
      <c r="E134" s="183">
        <v>3.6693333333333329</v>
      </c>
      <c r="F134" s="403">
        <v>28907.913795922577</v>
      </c>
      <c r="G134" s="306">
        <v>30723.561788380448</v>
      </c>
      <c r="H134" s="306">
        <v>32759.273356427893</v>
      </c>
      <c r="I134" s="464">
        <v>36321.768600510935</v>
      </c>
      <c r="J134" s="306"/>
      <c r="K134" s="306"/>
      <c r="L134" s="404"/>
      <c r="M134" s="18"/>
    </row>
    <row r="135" spans="1:13">
      <c r="A135" s="19"/>
      <c r="B135" s="319" t="s">
        <v>250</v>
      </c>
      <c r="C135" s="356" t="s">
        <v>251</v>
      </c>
      <c r="D135" s="166">
        <v>2.4964632000000004</v>
      </c>
      <c r="E135" s="167">
        <v>3.6311111111111107</v>
      </c>
      <c r="F135" s="357">
        <v>28571.103701524673</v>
      </c>
      <c r="G135" s="310">
        <v>30365.294713804622</v>
      </c>
      <c r="H135" s="310">
        <v>32379.800953018246</v>
      </c>
      <c r="I135" s="463">
        <v>35905.186871642087</v>
      </c>
      <c r="J135" s="310"/>
      <c r="K135" s="310"/>
      <c r="L135" s="405"/>
      <c r="M135" s="5"/>
    </row>
    <row r="136" spans="1:13">
      <c r="A136" s="12"/>
      <c r="B136" s="319" t="s">
        <v>252</v>
      </c>
      <c r="C136" s="356" t="s">
        <v>253</v>
      </c>
      <c r="D136" s="166">
        <v>2.4701292000000001</v>
      </c>
      <c r="E136" s="167">
        <v>3.5928888888888886</v>
      </c>
      <c r="F136" s="357">
        <v>28316.084789589357</v>
      </c>
      <c r="G136" s="310">
        <v>30094.245979571897</v>
      </c>
      <c r="H136" s="310">
        <v>32087.546889951693</v>
      </c>
      <c r="I136" s="463">
        <v>35575.823483116343</v>
      </c>
      <c r="J136" s="310"/>
      <c r="K136" s="310"/>
      <c r="L136" s="405"/>
      <c r="M136" s="20"/>
    </row>
    <row r="137" spans="1:13">
      <c r="A137" s="10"/>
      <c r="B137" s="319" t="s">
        <v>254</v>
      </c>
      <c r="C137" s="356" t="s">
        <v>255</v>
      </c>
      <c r="D137" s="166">
        <v>2.4437951999999998</v>
      </c>
      <c r="E137" s="167">
        <v>3.5546666666666664</v>
      </c>
      <c r="F137" s="357">
        <v>27979.274695191456</v>
      </c>
      <c r="G137" s="310">
        <v>29735.978904996078</v>
      </c>
      <c r="H137" s="310">
        <v>31708.074486542038</v>
      </c>
      <c r="I137" s="463">
        <v>35159.241754247487</v>
      </c>
      <c r="J137" s="310"/>
      <c r="K137" s="310"/>
      <c r="L137" s="405"/>
      <c r="M137" s="11"/>
    </row>
    <row r="138" spans="1:13">
      <c r="A138" s="4"/>
      <c r="B138" s="319" t="s">
        <v>256</v>
      </c>
      <c r="C138" s="356" t="s">
        <v>257</v>
      </c>
      <c r="D138" s="166">
        <v>2.4174612</v>
      </c>
      <c r="E138" s="167">
        <v>3.5164444444444438</v>
      </c>
      <c r="F138" s="357">
        <v>27724.255783256151</v>
      </c>
      <c r="G138" s="310">
        <v>29464.930170763342</v>
      </c>
      <c r="H138" s="310">
        <v>31415.820423475474</v>
      </c>
      <c r="I138" s="463">
        <v>34829.878365721735</v>
      </c>
      <c r="J138" s="310"/>
      <c r="K138" s="310"/>
      <c r="L138" s="405"/>
      <c r="M138" s="11"/>
    </row>
    <row r="139" spans="1:13" ht="15.75" thickBot="1">
      <c r="A139" s="37"/>
      <c r="B139" s="323" t="s">
        <v>258</v>
      </c>
      <c r="C139" s="364" t="s">
        <v>259</v>
      </c>
      <c r="D139" s="174">
        <v>2.3911272000000001</v>
      </c>
      <c r="E139" s="175">
        <v>3.4782222222222217</v>
      </c>
      <c r="F139" s="406">
        <v>27387.445688858246</v>
      </c>
      <c r="G139" s="334">
        <v>29106.663096187527</v>
      </c>
      <c r="H139" s="334">
        <v>31036.34802006583</v>
      </c>
      <c r="I139" s="469">
        <v>34413.29663685288</v>
      </c>
      <c r="J139" s="334"/>
      <c r="K139" s="334"/>
      <c r="L139" s="407"/>
      <c r="M139" s="20"/>
    </row>
    <row r="140" spans="1:13">
      <c r="A140" s="8"/>
      <c r="B140" s="316" t="s">
        <v>260</v>
      </c>
      <c r="C140" s="354" t="s">
        <v>261</v>
      </c>
      <c r="D140" s="182">
        <v>2.3647932000000003</v>
      </c>
      <c r="E140" s="183">
        <v>3.44</v>
      </c>
      <c r="F140" s="408">
        <v>25300.286460356256</v>
      </c>
      <c r="G140" s="329">
        <v>27132.426776922945</v>
      </c>
      <c r="H140" s="329">
        <v>28563.786473206314</v>
      </c>
      <c r="I140" s="468">
        <v>30744.093956999277</v>
      </c>
      <c r="J140" s="329">
        <v>35038.173045849377</v>
      </c>
      <c r="K140" s="330"/>
      <c r="L140" s="405"/>
      <c r="M140" s="5"/>
    </row>
    <row r="141" spans="1:13">
      <c r="A141" s="38"/>
      <c r="B141" s="319" t="s">
        <v>262</v>
      </c>
      <c r="C141" s="356" t="s">
        <v>263</v>
      </c>
      <c r="D141" s="166">
        <v>2.3384592000000004</v>
      </c>
      <c r="E141" s="167">
        <v>3.4017777777777778</v>
      </c>
      <c r="F141" s="357">
        <v>24986.802226303458</v>
      </c>
      <c r="G141" s="310">
        <v>26795.61668252504</v>
      </c>
      <c r="H141" s="310">
        <v>28211.072382183036</v>
      </c>
      <c r="I141" s="463">
        <v>30364.62155358963</v>
      </c>
      <c r="J141" s="310">
        <v>34610.98865256361</v>
      </c>
      <c r="K141" s="320"/>
      <c r="L141" s="405"/>
      <c r="M141" s="18"/>
    </row>
    <row r="142" spans="1:13">
      <c r="A142" s="8"/>
      <c r="B142" s="319" t="s">
        <v>264</v>
      </c>
      <c r="C142" s="356" t="s">
        <v>265</v>
      </c>
      <c r="D142" s="166">
        <v>2.3121252000000001</v>
      </c>
      <c r="E142" s="167">
        <v>3.3635555555555556</v>
      </c>
      <c r="F142" s="357">
        <v>24748.747576749149</v>
      </c>
      <c r="G142" s="310">
        <v>26540.597770589731</v>
      </c>
      <c r="H142" s="310">
        <v>27940.14947362235</v>
      </c>
      <c r="I142" s="463">
        <v>30072.367490523076</v>
      </c>
      <c r="J142" s="310">
        <v>34271.022599620948</v>
      </c>
      <c r="K142" s="320"/>
      <c r="L142" s="405"/>
      <c r="M142" s="21"/>
    </row>
    <row r="143" spans="1:13">
      <c r="A143" s="39"/>
      <c r="B143" s="319" t="s">
        <v>266</v>
      </c>
      <c r="C143" s="356" t="s">
        <v>267</v>
      </c>
      <c r="D143" s="166">
        <v>2.2857912000000002</v>
      </c>
      <c r="E143" s="167">
        <v>3.3253333333333326</v>
      </c>
      <c r="F143" s="357">
        <v>24435.263342696348</v>
      </c>
      <c r="G143" s="310">
        <v>26203.78767619182</v>
      </c>
      <c r="H143" s="310">
        <v>27587.435382599084</v>
      </c>
      <c r="I143" s="463">
        <v>29692.895087113429</v>
      </c>
      <c r="J143" s="310">
        <v>33843.838206335182</v>
      </c>
      <c r="K143" s="320"/>
      <c r="L143" s="405"/>
      <c r="M143" s="22"/>
    </row>
    <row r="144" spans="1:13">
      <c r="A144" s="40"/>
      <c r="B144" s="319" t="s">
        <v>268</v>
      </c>
      <c r="C144" s="356" t="s">
        <v>269</v>
      </c>
      <c r="D144" s="166">
        <v>2.2594571999999999</v>
      </c>
      <c r="E144" s="167">
        <v>3.2871111111111109</v>
      </c>
      <c r="F144" s="357">
        <v>24197.208693142045</v>
      </c>
      <c r="G144" s="310">
        <v>25948.768764256518</v>
      </c>
      <c r="H144" s="310">
        <v>27316.512474038402</v>
      </c>
      <c r="I144" s="463">
        <v>29400.641024046869</v>
      </c>
      <c r="J144" s="310">
        <v>33503.872153392505</v>
      </c>
      <c r="K144" s="320"/>
      <c r="L144" s="405"/>
      <c r="M144" s="23"/>
    </row>
    <row r="145" spans="1:13" ht="15.75" thickBot="1">
      <c r="A145" s="41"/>
      <c r="B145" s="323" t="s">
        <v>270</v>
      </c>
      <c r="C145" s="364" t="s">
        <v>271</v>
      </c>
      <c r="D145" s="174">
        <v>2.2331232000000001</v>
      </c>
      <c r="E145" s="175">
        <v>3.2488888888888887</v>
      </c>
      <c r="F145" s="360">
        <v>23883.724459089222</v>
      </c>
      <c r="G145" s="325">
        <v>25611.958669858614</v>
      </c>
      <c r="H145" s="325">
        <v>26963.798383015124</v>
      </c>
      <c r="I145" s="470">
        <v>29021.168620637218</v>
      </c>
      <c r="J145" s="325">
        <v>33076.687760106754</v>
      </c>
      <c r="K145" s="326"/>
      <c r="L145" s="407"/>
      <c r="M145" s="22"/>
    </row>
    <row r="146" spans="1:13">
      <c r="A146" s="19"/>
      <c r="B146" s="316" t="s">
        <v>272</v>
      </c>
      <c r="C146" s="354" t="s">
        <v>273</v>
      </c>
      <c r="D146" s="182">
        <v>2.2067892000000007</v>
      </c>
      <c r="E146" s="183">
        <v>3.2106666666666666</v>
      </c>
      <c r="F146" s="328">
        <v>22439.073786884324</v>
      </c>
      <c r="G146" s="329">
        <v>24015.552130546799</v>
      </c>
      <c r="H146" s="329">
        <v>24906.175941567559</v>
      </c>
      <c r="I146" s="468">
        <v>27056.396197502232</v>
      </c>
      <c r="J146" s="329">
        <v>29977.631933758712</v>
      </c>
      <c r="K146" s="329">
        <v>32649.503366820991</v>
      </c>
      <c r="L146" s="413"/>
      <c r="M146" s="24"/>
    </row>
    <row r="147" spans="1:13">
      <c r="A147" s="4"/>
      <c r="B147" s="319" t="s">
        <v>274</v>
      </c>
      <c r="C147" s="356" t="s">
        <v>275</v>
      </c>
      <c r="D147" s="166">
        <v>2.1804552000000004</v>
      </c>
      <c r="E147" s="167">
        <v>3.1724444444444444</v>
      </c>
      <c r="F147" s="308">
        <v>22141.607362112492</v>
      </c>
      <c r="G147" s="310">
        <v>23696.766564285539</v>
      </c>
      <c r="H147" s="310">
        <v>24576.787710889381</v>
      </c>
      <c r="I147" s="463">
        <v>26698.38077427051</v>
      </c>
      <c r="J147" s="310">
        <v>29582.255533723692</v>
      </c>
      <c r="K147" s="310">
        <v>32222.318973535217</v>
      </c>
      <c r="L147" s="414"/>
      <c r="M147" s="7"/>
    </row>
    <row r="148" spans="1:13">
      <c r="A148" s="10"/>
      <c r="B148" s="319" t="s">
        <v>276</v>
      </c>
      <c r="C148" s="356" t="s">
        <v>277</v>
      </c>
      <c r="D148" s="166">
        <v>2.1541212000000001</v>
      </c>
      <c r="E148" s="167">
        <v>3.1342222222222218</v>
      </c>
      <c r="F148" s="308">
        <v>21914.212283302917</v>
      </c>
      <c r="G148" s="310">
        <v>23453.410582522771</v>
      </c>
      <c r="H148" s="310">
        <v>24322.829064709713</v>
      </c>
      <c r="I148" s="463">
        <v>26422.156533501373</v>
      </c>
      <c r="J148" s="310">
        <v>29274.097474031762</v>
      </c>
      <c r="K148" s="310">
        <v>31882.352920592548</v>
      </c>
      <c r="L148" s="414"/>
      <c r="M148" s="9"/>
    </row>
    <row r="149" spans="1:13">
      <c r="A149" s="12"/>
      <c r="B149" s="319" t="s">
        <v>278</v>
      </c>
      <c r="C149" s="356" t="s">
        <v>279</v>
      </c>
      <c r="D149" s="166">
        <v>2.1277872000000002</v>
      </c>
      <c r="E149" s="167">
        <v>3.0959999999999996</v>
      </c>
      <c r="F149" s="308">
        <v>21616.745858531089</v>
      </c>
      <c r="G149" s="310">
        <v>23134.625016261503</v>
      </c>
      <c r="H149" s="310">
        <v>23993.440834031535</v>
      </c>
      <c r="I149" s="463">
        <v>26064.141110269647</v>
      </c>
      <c r="J149" s="310">
        <v>28878.721073996734</v>
      </c>
      <c r="K149" s="310">
        <v>31455.168527306792</v>
      </c>
      <c r="L149" s="414"/>
      <c r="M149" s="11"/>
    </row>
    <row r="150" spans="1:13">
      <c r="A150" s="19"/>
      <c r="B150" s="319" t="s">
        <v>280</v>
      </c>
      <c r="C150" s="356" t="s">
        <v>281</v>
      </c>
      <c r="D150" s="166">
        <v>2.1014532000000004</v>
      </c>
      <c r="E150" s="167">
        <v>3.0577777777777775</v>
      </c>
      <c r="F150" s="308">
        <v>21389.350779721499</v>
      </c>
      <c r="G150" s="310">
        <v>22891.269034498746</v>
      </c>
      <c r="H150" s="310">
        <v>23739.482187851849</v>
      </c>
      <c r="I150" s="463">
        <v>25787.916869500506</v>
      </c>
      <c r="J150" s="310">
        <v>28570.563014304807</v>
      </c>
      <c r="K150" s="310">
        <v>31115.202474364123</v>
      </c>
      <c r="L150" s="414"/>
      <c r="M150" s="18"/>
    </row>
    <row r="151" spans="1:13" ht="15.75" thickBot="1">
      <c r="A151" s="19"/>
      <c r="B151" s="323" t="s">
        <v>282</v>
      </c>
      <c r="C151" s="364" t="s">
        <v>283</v>
      </c>
      <c r="D151" s="174">
        <v>2.0751192000000001</v>
      </c>
      <c r="E151" s="175">
        <v>3.0195555555555553</v>
      </c>
      <c r="F151" s="324">
        <v>21091.884354949685</v>
      </c>
      <c r="G151" s="325">
        <v>22572.483468237486</v>
      </c>
      <c r="H151" s="325">
        <v>23410.093957173685</v>
      </c>
      <c r="I151" s="470">
        <v>25429.901446268777</v>
      </c>
      <c r="J151" s="325">
        <v>28175.186614269791</v>
      </c>
      <c r="K151" s="325">
        <v>30688.018081078368</v>
      </c>
      <c r="L151" s="415"/>
      <c r="M151" s="5"/>
    </row>
    <row r="152" spans="1:13">
      <c r="A152" s="12"/>
      <c r="B152" s="316" t="s">
        <v>284</v>
      </c>
      <c r="C152" s="354" t="s">
        <v>285</v>
      </c>
      <c r="D152" s="182">
        <v>2.0487852000000002</v>
      </c>
      <c r="E152" s="183">
        <v>2.9813333333333332</v>
      </c>
      <c r="F152" s="416">
        <v>20450.985363880463</v>
      </c>
      <c r="G152" s="329">
        <v>20864.489276140095</v>
      </c>
      <c r="H152" s="329">
        <v>21691.497100659362</v>
      </c>
      <c r="I152" s="468">
        <v>23156.135310993996</v>
      </c>
      <c r="J152" s="329">
        <v>25153.67720549964</v>
      </c>
      <c r="K152" s="329">
        <v>27040.020730058583</v>
      </c>
      <c r="L152" s="331">
        <v>27453.524642318222</v>
      </c>
      <c r="M152" s="20"/>
    </row>
    <row r="153" spans="1:13">
      <c r="A153" s="10"/>
      <c r="B153" s="319" t="s">
        <v>286</v>
      </c>
      <c r="C153" s="356" t="s">
        <v>287</v>
      </c>
      <c r="D153" s="166">
        <v>2.0224511999999999</v>
      </c>
      <c r="E153" s="167">
        <v>2.943111111111111</v>
      </c>
      <c r="F153" s="417">
        <v>20158.820271317083</v>
      </c>
      <c r="G153" s="310">
        <v>20567.022851368274</v>
      </c>
      <c r="H153" s="310">
        <v>21383.428011470634</v>
      </c>
      <c r="I153" s="463">
        <v>22826.747080315814</v>
      </c>
      <c r="J153" s="310">
        <v>24795.661782267904</v>
      </c>
      <c r="K153" s="310">
        <v>26655.246994440477</v>
      </c>
      <c r="L153" s="321">
        <v>27063.449574491653</v>
      </c>
      <c r="M153" s="11"/>
    </row>
    <row r="154" spans="1:13">
      <c r="A154" s="4"/>
      <c r="B154" s="319" t="s">
        <v>288</v>
      </c>
      <c r="C154" s="356" t="s">
        <v>289</v>
      </c>
      <c r="D154" s="166">
        <v>1.9961172000000003</v>
      </c>
      <c r="E154" s="167">
        <v>2.9048888888888884</v>
      </c>
      <c r="F154" s="417">
        <v>19936.726524715959</v>
      </c>
      <c r="G154" s="310">
        <v>20339.627772558684</v>
      </c>
      <c r="H154" s="310">
        <v>21145.430268244134</v>
      </c>
      <c r="I154" s="463">
        <v>22572.788434136146</v>
      </c>
      <c r="J154" s="310">
        <v>24519.437541498781</v>
      </c>
      <c r="K154" s="310">
        <v>26357.691599165461</v>
      </c>
      <c r="L154" s="321">
        <v>26760.592847008193</v>
      </c>
      <c r="M154" s="11"/>
    </row>
    <row r="155" spans="1:13">
      <c r="A155" s="12"/>
      <c r="B155" s="319" t="s">
        <v>290</v>
      </c>
      <c r="C155" s="356" t="s">
        <v>291</v>
      </c>
      <c r="D155" s="166">
        <v>1.9697832000000004</v>
      </c>
      <c r="E155" s="167">
        <v>2.8666666666666663</v>
      </c>
      <c r="F155" s="417">
        <v>19644.561432152594</v>
      </c>
      <c r="G155" s="310">
        <v>20042.161347786863</v>
      </c>
      <c r="H155" s="310">
        <v>20837.361179055402</v>
      </c>
      <c r="I155" s="463">
        <v>22243.400203457968</v>
      </c>
      <c r="J155" s="310">
        <v>24161.422118267048</v>
      </c>
      <c r="K155" s="310">
        <v>25972.917863547351</v>
      </c>
      <c r="L155" s="321">
        <v>26370.517779181624</v>
      </c>
      <c r="M155" s="20"/>
    </row>
    <row r="156" spans="1:13">
      <c r="A156" s="10"/>
      <c r="B156" s="319" t="s">
        <v>292</v>
      </c>
      <c r="C156" s="356" t="s">
        <v>293</v>
      </c>
      <c r="D156" s="166">
        <v>1.9434491999999999</v>
      </c>
      <c r="E156" s="167">
        <v>2.8284444444444441</v>
      </c>
      <c r="F156" s="417">
        <v>19422.46768555147</v>
      </c>
      <c r="G156" s="310">
        <v>19814.766268977281</v>
      </c>
      <c r="H156" s="310">
        <v>20599.363435828891</v>
      </c>
      <c r="I156" s="463">
        <v>21989.441557278289</v>
      </c>
      <c r="J156" s="310">
        <v>23885.197877497918</v>
      </c>
      <c r="K156" s="310">
        <v>25675.362468272353</v>
      </c>
      <c r="L156" s="321">
        <v>26067.661051698156</v>
      </c>
      <c r="M156" s="5"/>
    </row>
    <row r="157" spans="1:13" ht="15.75" thickBot="1">
      <c r="A157" s="10"/>
      <c r="B157" s="323" t="s">
        <v>294</v>
      </c>
      <c r="C157" s="364" t="s">
        <v>295</v>
      </c>
      <c r="D157" s="174">
        <v>1.9171152000000002</v>
      </c>
      <c r="E157" s="175">
        <v>2.7902222222222219</v>
      </c>
      <c r="F157" s="418">
        <v>19130.302592988108</v>
      </c>
      <c r="G157" s="334">
        <v>19517.299844205456</v>
      </c>
      <c r="H157" s="334">
        <v>20291.294346640163</v>
      </c>
      <c r="I157" s="469">
        <v>21660.053326600111</v>
      </c>
      <c r="J157" s="334">
        <v>23527.182454266185</v>
      </c>
      <c r="K157" s="334">
        <v>25290.588732654232</v>
      </c>
      <c r="L157" s="336">
        <v>25677.585983871591</v>
      </c>
      <c r="M157" s="18"/>
    </row>
    <row r="158" spans="1:13">
      <c r="A158" s="10"/>
      <c r="B158" s="316" t="s">
        <v>296</v>
      </c>
      <c r="C158" s="354" t="s">
        <v>297</v>
      </c>
      <c r="D158" s="182">
        <v>1.8907811999999999</v>
      </c>
      <c r="E158" s="183">
        <v>2.7519999999999998</v>
      </c>
      <c r="F158" s="328">
        <v>18526.512927378084</v>
      </c>
      <c r="G158" s="329">
        <v>18908.20884638698</v>
      </c>
      <c r="H158" s="329">
        <v>19671.600684404766</v>
      </c>
      <c r="I158" s="468">
        <v>20434.992522422566</v>
      </c>
      <c r="J158" s="329">
        <v>21406.094680420443</v>
      </c>
      <c r="K158" s="330">
        <v>23250.958213497048</v>
      </c>
      <c r="L158" s="331">
        <v>24993.033337379227</v>
      </c>
      <c r="M158" s="20"/>
    </row>
    <row r="159" spans="1:13">
      <c r="A159" s="4"/>
      <c r="B159" s="319" t="s">
        <v>298</v>
      </c>
      <c r="C159" s="356" t="s">
        <v>299</v>
      </c>
      <c r="D159" s="166">
        <v>1.8644472000000001</v>
      </c>
      <c r="E159" s="167">
        <v>2.7137777777777772</v>
      </c>
      <c r="F159" s="308">
        <v>18239.649167023166</v>
      </c>
      <c r="G159" s="310">
        <v>18616.043753823607</v>
      </c>
      <c r="H159" s="310">
        <v>19368.832927424482</v>
      </c>
      <c r="I159" s="463">
        <v>20121.622101025365</v>
      </c>
      <c r="J159" s="310">
        <v>21076.706449742265</v>
      </c>
      <c r="K159" s="320">
        <v>22892.942790265319</v>
      </c>
      <c r="L159" s="321">
        <v>24608.259601761118</v>
      </c>
      <c r="M159" s="5"/>
    </row>
    <row r="160" spans="1:13">
      <c r="A160" s="12"/>
      <c r="B160" s="319" t="s">
        <v>300</v>
      </c>
      <c r="C160" s="356" t="s">
        <v>301</v>
      </c>
      <c r="D160" s="166">
        <v>1.8381132000000004</v>
      </c>
      <c r="E160" s="167">
        <v>2.6755555555555555</v>
      </c>
      <c r="F160" s="308">
        <v>18022.856752630505</v>
      </c>
      <c r="G160" s="310">
        <v>18393.950007222487</v>
      </c>
      <c r="H160" s="310">
        <v>19136.136516406455</v>
      </c>
      <c r="I160" s="463">
        <v>19878.32302559042</v>
      </c>
      <c r="J160" s="310">
        <v>20822.74780356259</v>
      </c>
      <c r="K160" s="320">
        <v>22616.718549496189</v>
      </c>
      <c r="L160" s="321">
        <v>24310.704206486116</v>
      </c>
      <c r="M160" s="5"/>
    </row>
    <row r="161" spans="1:13">
      <c r="A161" s="12"/>
      <c r="B161" s="319" t="s">
        <v>302</v>
      </c>
      <c r="C161" s="356" t="s">
        <v>303</v>
      </c>
      <c r="D161" s="166">
        <v>1.8117791999999999</v>
      </c>
      <c r="E161" s="167">
        <v>2.6373333333333333</v>
      </c>
      <c r="F161" s="308">
        <v>17735.992992275591</v>
      </c>
      <c r="G161" s="310">
        <v>18101.784914659118</v>
      </c>
      <c r="H161" s="310">
        <v>18833.368759426161</v>
      </c>
      <c r="I161" s="463">
        <v>19564.952604193222</v>
      </c>
      <c r="J161" s="310">
        <v>20493.359572884408</v>
      </c>
      <c r="K161" s="320">
        <v>22258.703126264452</v>
      </c>
      <c r="L161" s="321">
        <v>23925.930470868003</v>
      </c>
      <c r="M161" s="5"/>
    </row>
    <row r="162" spans="1:13">
      <c r="A162" s="10"/>
      <c r="B162" s="319" t="s">
        <v>304</v>
      </c>
      <c r="C162" s="356" t="s">
        <v>305</v>
      </c>
      <c r="D162" s="166">
        <v>1.7854452000000001</v>
      </c>
      <c r="E162" s="167">
        <v>2.5991111111111107</v>
      </c>
      <c r="F162" s="308">
        <v>17519.200577882915</v>
      </c>
      <c r="G162" s="310">
        <v>17879.691168057987</v>
      </c>
      <c r="H162" s="310">
        <v>18600.672348408127</v>
      </c>
      <c r="I162" s="463">
        <v>19321.653528758263</v>
      </c>
      <c r="J162" s="310">
        <v>20239.40092670474</v>
      </c>
      <c r="K162" s="320">
        <v>21982.478885495308</v>
      </c>
      <c r="L162" s="321">
        <v>23628.375075592987</v>
      </c>
      <c r="M162" s="18"/>
    </row>
    <row r="163" spans="1:13" ht="15.75" thickBot="1">
      <c r="A163" s="4"/>
      <c r="B163" s="323" t="s">
        <v>306</v>
      </c>
      <c r="C163" s="364" t="s">
        <v>307</v>
      </c>
      <c r="D163" s="174">
        <v>1.7591112</v>
      </c>
      <c r="E163" s="175">
        <v>2.5608888888888885</v>
      </c>
      <c r="F163" s="311">
        <v>17232.336817528008</v>
      </c>
      <c r="G163" s="313">
        <v>17587.526075494625</v>
      </c>
      <c r="H163" s="313">
        <v>18297.904591427847</v>
      </c>
      <c r="I163" s="465">
        <v>19008.283107361069</v>
      </c>
      <c r="J163" s="313">
        <v>19910.012696026555</v>
      </c>
      <c r="K163" s="342">
        <v>21624.463462263582</v>
      </c>
      <c r="L163" s="344">
        <v>23243.601339974877</v>
      </c>
      <c r="M163" s="20"/>
    </row>
    <row r="164" spans="1:13">
      <c r="A164" s="4"/>
      <c r="B164" s="366" t="s">
        <v>308</v>
      </c>
      <c r="C164" s="181" t="s">
        <v>309</v>
      </c>
      <c r="D164" s="182">
        <v>1.7327772000000001</v>
      </c>
      <c r="E164" s="183">
        <v>2.5226666666666664</v>
      </c>
      <c r="F164" s="337">
        <v>16665.65647737719</v>
      </c>
      <c r="G164" s="317">
        <v>17015.544403135347</v>
      </c>
      <c r="H164" s="317">
        <v>17365.432328893497</v>
      </c>
      <c r="I164" s="462">
        <v>18065.208180409805</v>
      </c>
      <c r="J164" s="317">
        <v>18415.096106167963</v>
      </c>
      <c r="K164" s="338">
        <v>19656.054049846887</v>
      </c>
      <c r="L164" s="340">
        <v>21896.3821674254</v>
      </c>
      <c r="M164" s="20"/>
    </row>
    <row r="165" spans="1:13">
      <c r="A165" s="4"/>
      <c r="B165" s="368" t="s">
        <v>310</v>
      </c>
      <c r="C165" s="165" t="s">
        <v>311</v>
      </c>
      <c r="D165" s="166">
        <v>1.7064432000000003</v>
      </c>
      <c r="E165" s="167">
        <v>2.4844444444444442</v>
      </c>
      <c r="F165" s="308">
        <v>16384.094049230735</v>
      </c>
      <c r="G165" s="310">
        <v>16728.680642780426</v>
      </c>
      <c r="H165" s="310">
        <v>17073.267236330124</v>
      </c>
      <c r="I165" s="463">
        <v>17762.440423429522</v>
      </c>
      <c r="J165" s="310">
        <v>18107.027016979224</v>
      </c>
      <c r="K165" s="320">
        <v>19326.665819168702</v>
      </c>
      <c r="L165" s="321">
        <v>21527.512428432663</v>
      </c>
      <c r="M165" s="11"/>
    </row>
    <row r="166" spans="1:13">
      <c r="A166" s="37"/>
      <c r="B166" s="368" t="s">
        <v>312</v>
      </c>
      <c r="C166" s="165" t="s">
        <v>313</v>
      </c>
      <c r="D166" s="166">
        <v>1.6801092000000002</v>
      </c>
      <c r="E166" s="167">
        <v>2.4462222222222221</v>
      </c>
      <c r="F166" s="308">
        <v>16172.602967046523</v>
      </c>
      <c r="G166" s="310">
        <v>16511.888228387761</v>
      </c>
      <c r="H166" s="310">
        <v>16851.173489729004</v>
      </c>
      <c r="I166" s="463">
        <v>17529.744012411487</v>
      </c>
      <c r="J166" s="310">
        <v>17869.029273752734</v>
      </c>
      <c r="K166" s="320">
        <v>19072.70717298903</v>
      </c>
      <c r="L166" s="321">
        <v>21245.861029783027</v>
      </c>
      <c r="M166" s="11"/>
    </row>
    <row r="167" spans="1:13">
      <c r="A167" s="8"/>
      <c r="B167" s="368" t="s">
        <v>314</v>
      </c>
      <c r="C167" s="165" t="s">
        <v>315</v>
      </c>
      <c r="D167" s="166">
        <v>1.6537752000000001</v>
      </c>
      <c r="E167" s="167">
        <v>2.4079999999999999</v>
      </c>
      <c r="F167" s="308">
        <v>15891.040538900064</v>
      </c>
      <c r="G167" s="310">
        <v>16225.024468032847</v>
      </c>
      <c r="H167" s="310">
        <v>16559.008397165635</v>
      </c>
      <c r="I167" s="463">
        <v>17226.976255431204</v>
      </c>
      <c r="J167" s="310">
        <v>17560.960184563992</v>
      </c>
      <c r="K167" s="320">
        <v>18743.318942310852</v>
      </c>
      <c r="L167" s="321">
        <v>20876.991290790291</v>
      </c>
      <c r="M167" s="20"/>
    </row>
    <row r="168" spans="1:13">
      <c r="A168" s="38"/>
      <c r="B168" s="368" t="s">
        <v>316</v>
      </c>
      <c r="C168" s="165" t="s">
        <v>317</v>
      </c>
      <c r="D168" s="166">
        <v>1.6274412</v>
      </c>
      <c r="E168" s="167">
        <v>2.3697777777777778</v>
      </c>
      <c r="F168" s="308">
        <v>15679.549456715853</v>
      </c>
      <c r="G168" s="310">
        <v>16008.232053640186</v>
      </c>
      <c r="H168" s="310">
        <v>16336.914650564509</v>
      </c>
      <c r="I168" s="463">
        <v>16994.279844413162</v>
      </c>
      <c r="J168" s="310">
        <v>17322.962441337491</v>
      </c>
      <c r="K168" s="320">
        <v>18489.360296131177</v>
      </c>
      <c r="L168" s="321">
        <v>20595.339892140641</v>
      </c>
      <c r="M168" s="21"/>
    </row>
    <row r="169" spans="1:13" ht="15.75" thickBot="1">
      <c r="A169" s="8"/>
      <c r="B169" s="369" t="s">
        <v>318</v>
      </c>
      <c r="C169" s="173" t="s">
        <v>319</v>
      </c>
      <c r="D169" s="174">
        <v>1.6011072000000002</v>
      </c>
      <c r="E169" s="175">
        <v>2.3315555555555552</v>
      </c>
      <c r="F169" s="311">
        <v>15397.9870285694</v>
      </c>
      <c r="G169" s="313">
        <v>15721.368293285268</v>
      </c>
      <c r="H169" s="313">
        <v>16044.749558001142</v>
      </c>
      <c r="I169" s="465">
        <v>16691.512087432882</v>
      </c>
      <c r="J169" s="313">
        <v>17014.893352148756</v>
      </c>
      <c r="K169" s="342">
        <v>18159.972065453003</v>
      </c>
      <c r="L169" s="344">
        <v>20226.470153147911</v>
      </c>
      <c r="M169" s="24"/>
    </row>
    <row r="170" spans="1:13">
      <c r="A170" s="39"/>
      <c r="B170" s="366" t="s">
        <v>320</v>
      </c>
      <c r="C170" s="181" t="s">
        <v>321</v>
      </c>
      <c r="D170" s="182">
        <v>1.5747732000000001</v>
      </c>
      <c r="E170" s="183">
        <v>2.293333333333333</v>
      </c>
      <c r="F170" s="304">
        <v>14868.416013877773</v>
      </c>
      <c r="G170" s="306">
        <v>15186.495946385188</v>
      </c>
      <c r="H170" s="306">
        <v>15504.575878892603</v>
      </c>
      <c r="I170" s="464">
        <v>15822.65581140002</v>
      </c>
      <c r="J170" s="306">
        <v>16140.735743907426</v>
      </c>
      <c r="K170" s="318">
        <v>16776.895608922263</v>
      </c>
      <c r="L170" s="307">
        <v>18491.280431969619</v>
      </c>
      <c r="M170" s="22"/>
    </row>
    <row r="171" spans="1:13">
      <c r="A171" s="40"/>
      <c r="B171" s="368" t="s">
        <v>322</v>
      </c>
      <c r="C171" s="165" t="s">
        <v>323</v>
      </c>
      <c r="D171" s="166">
        <v>1.5484392</v>
      </c>
      <c r="E171" s="167">
        <v>2.2551111111111108</v>
      </c>
      <c r="F171" s="308">
        <v>14592.154917939773</v>
      </c>
      <c r="G171" s="310">
        <v>14904.933518238731</v>
      </c>
      <c r="H171" s="310">
        <v>15217.712118537687</v>
      </c>
      <c r="I171" s="463">
        <v>15530.490718836647</v>
      </c>
      <c r="J171" s="310">
        <v>15843.269319135605</v>
      </c>
      <c r="K171" s="320">
        <v>16468.826519733524</v>
      </c>
      <c r="L171" s="321">
        <v>18149.169005363259</v>
      </c>
      <c r="M171" s="23"/>
    </row>
    <row r="172" spans="1:13">
      <c r="A172" s="41"/>
      <c r="B172" s="368" t="s">
        <v>324</v>
      </c>
      <c r="C172" s="165" t="s">
        <v>325</v>
      </c>
      <c r="D172" s="166">
        <v>1.5221052000000002</v>
      </c>
      <c r="E172" s="167">
        <v>2.2168888888888887</v>
      </c>
      <c r="F172" s="308">
        <v>14385.965167964021</v>
      </c>
      <c r="G172" s="310">
        <v>14693.442436054522</v>
      </c>
      <c r="H172" s="310">
        <v>15000.919704145017</v>
      </c>
      <c r="I172" s="463">
        <v>15308.396972235525</v>
      </c>
      <c r="J172" s="310">
        <v>15615.87424032602</v>
      </c>
      <c r="K172" s="320">
        <v>16230.828776507024</v>
      </c>
      <c r="L172" s="321">
        <v>17888.848761219495</v>
      </c>
      <c r="M172" s="9"/>
    </row>
    <row r="173" spans="1:13">
      <c r="A173" s="19"/>
      <c r="B173" s="368" t="s">
        <v>326</v>
      </c>
      <c r="C173" s="165" t="s">
        <v>327</v>
      </c>
      <c r="D173" s="166">
        <v>1.4957712000000001</v>
      </c>
      <c r="E173" s="167">
        <v>2.1786666666666665</v>
      </c>
      <c r="F173" s="308">
        <v>14109.704072026019</v>
      </c>
      <c r="G173" s="310">
        <v>14411.880007908065</v>
      </c>
      <c r="H173" s="310">
        <v>14714.055943790112</v>
      </c>
      <c r="I173" s="463">
        <v>15016.231879672157</v>
      </c>
      <c r="J173" s="310">
        <v>15318.407815554199</v>
      </c>
      <c r="K173" s="320">
        <v>15922.759687318285</v>
      </c>
      <c r="L173" s="321">
        <v>17546.737334613135</v>
      </c>
      <c r="M173" s="42"/>
    </row>
    <row r="174" spans="1:13">
      <c r="A174" s="4"/>
      <c r="B174" s="368" t="s">
        <v>328</v>
      </c>
      <c r="C174" s="165" t="s">
        <v>329</v>
      </c>
      <c r="D174" s="166">
        <v>1.4694372</v>
      </c>
      <c r="E174" s="167">
        <v>2.1404444444444439</v>
      </c>
      <c r="F174" s="308">
        <v>13903.514322050269</v>
      </c>
      <c r="G174" s="310">
        <v>14200.38892572385</v>
      </c>
      <c r="H174" s="310">
        <v>14497.263529397444</v>
      </c>
      <c r="I174" s="463">
        <v>14794.138133071026</v>
      </c>
      <c r="J174" s="310">
        <v>15091.012736744611</v>
      </c>
      <c r="K174" s="320">
        <v>15684.76194409179</v>
      </c>
      <c r="L174" s="321">
        <v>17286.417090469367</v>
      </c>
      <c r="M174" s="22"/>
    </row>
    <row r="175" spans="1:13" ht="15.75" thickBot="1">
      <c r="A175" s="10"/>
      <c r="B175" s="369" t="s">
        <v>330</v>
      </c>
      <c r="C175" s="173" t="s">
        <v>331</v>
      </c>
      <c r="D175" s="174">
        <v>1.4431032000000004</v>
      </c>
      <c r="E175" s="175">
        <v>2.1022222222222222</v>
      </c>
      <c r="F175" s="333">
        <v>13627.253226112276</v>
      </c>
      <c r="G175" s="334">
        <v>13918.8264975774</v>
      </c>
      <c r="H175" s="334">
        <v>14210.399769042526</v>
      </c>
      <c r="I175" s="469">
        <v>14501.973040507659</v>
      </c>
      <c r="J175" s="334">
        <v>14793.546311972792</v>
      </c>
      <c r="K175" s="335">
        <v>15376.692854903051</v>
      </c>
      <c r="L175" s="336">
        <v>16944.305663863015</v>
      </c>
      <c r="M175" s="5"/>
    </row>
    <row r="176" spans="1:13">
      <c r="A176" s="12"/>
      <c r="B176" s="366" t="s">
        <v>332</v>
      </c>
      <c r="C176" s="181" t="s">
        <v>333</v>
      </c>
      <c r="D176" s="182">
        <v>1.4167692000000001</v>
      </c>
      <c r="E176" s="183">
        <v>2.0640000000000001</v>
      </c>
      <c r="F176" s="408">
        <v>13134.791536879842</v>
      </c>
      <c r="G176" s="329">
        <v>13421.063476136516</v>
      </c>
      <c r="H176" s="329">
        <v>13421.063476136516</v>
      </c>
      <c r="I176" s="468">
        <v>13707.335415393187</v>
      </c>
      <c r="J176" s="329">
        <v>14279.879293906533</v>
      </c>
      <c r="K176" s="330">
        <v>14566.151233163206</v>
      </c>
      <c r="L176" s="331">
        <v>15138.695111676549</v>
      </c>
      <c r="M176" s="20"/>
    </row>
    <row r="177" spans="1:13">
      <c r="A177" s="19"/>
      <c r="B177" s="368" t="s">
        <v>334</v>
      </c>
      <c r="C177" s="165" t="s">
        <v>335</v>
      </c>
      <c r="D177" s="166">
        <v>1.3904352000000002</v>
      </c>
      <c r="E177" s="167">
        <v>2.0257777777777775</v>
      </c>
      <c r="F177" s="357">
        <v>12863.831773150301</v>
      </c>
      <c r="G177" s="310">
        <v>13144.802380198522</v>
      </c>
      <c r="H177" s="310">
        <v>13144.802380198522</v>
      </c>
      <c r="I177" s="463">
        <v>13425.772987246732</v>
      </c>
      <c r="J177" s="310">
        <v>13987.714201343166</v>
      </c>
      <c r="K177" s="320">
        <v>14268.684808391383</v>
      </c>
      <c r="L177" s="321">
        <v>14830.626022487813</v>
      </c>
      <c r="M177" s="18"/>
    </row>
    <row r="178" spans="1:13">
      <c r="A178" s="19"/>
      <c r="B178" s="368" t="s">
        <v>336</v>
      </c>
      <c r="C178" s="165" t="s">
        <v>337</v>
      </c>
      <c r="D178" s="166">
        <v>1.3641011999999999</v>
      </c>
      <c r="E178" s="167">
        <v>1.9875555555555555</v>
      </c>
      <c r="F178" s="357">
        <v>12662.943355383006</v>
      </c>
      <c r="G178" s="310">
        <v>12938.612630222759</v>
      </c>
      <c r="H178" s="310">
        <v>12938.612630222759</v>
      </c>
      <c r="I178" s="463">
        <v>13214.28190506252</v>
      </c>
      <c r="J178" s="310">
        <v>13765.62045474204</v>
      </c>
      <c r="K178" s="320">
        <v>14041.289729581797</v>
      </c>
      <c r="L178" s="321">
        <v>14592.628279261315</v>
      </c>
      <c r="M178" s="11"/>
    </row>
    <row r="179" spans="1:13">
      <c r="A179" s="12"/>
      <c r="B179" s="368" t="s">
        <v>338</v>
      </c>
      <c r="C179" s="165" t="s">
        <v>339</v>
      </c>
      <c r="D179" s="166">
        <v>1.3377672</v>
      </c>
      <c r="E179" s="167">
        <v>1.9493333333333329</v>
      </c>
      <c r="F179" s="357">
        <v>12391.983591653463</v>
      </c>
      <c r="G179" s="310">
        <v>12662.351534284764</v>
      </c>
      <c r="H179" s="310">
        <v>12662.351534284764</v>
      </c>
      <c r="I179" s="463">
        <v>12932.719476916063</v>
      </c>
      <c r="J179" s="310">
        <v>13473.455362178674</v>
      </c>
      <c r="K179" s="320">
        <v>13743.823304809977</v>
      </c>
      <c r="L179" s="321">
        <v>14284.559190072579</v>
      </c>
      <c r="M179" s="11"/>
    </row>
    <row r="180" spans="1:13">
      <c r="A180" s="10"/>
      <c r="B180" s="368" t="s">
        <v>340</v>
      </c>
      <c r="C180" s="165" t="s">
        <v>341</v>
      </c>
      <c r="D180" s="166">
        <v>1.3114332000000002</v>
      </c>
      <c r="E180" s="167">
        <v>1.911111111111111</v>
      </c>
      <c r="F180" s="357">
        <v>12191.095173886164</v>
      </c>
      <c r="G180" s="310">
        <v>12456.161784309012</v>
      </c>
      <c r="H180" s="310">
        <v>12456.161784309012</v>
      </c>
      <c r="I180" s="463">
        <v>12721.228394731856</v>
      </c>
      <c r="J180" s="310">
        <v>13251.361615577545</v>
      </c>
      <c r="K180" s="320">
        <v>13516.428226000393</v>
      </c>
      <c r="L180" s="321">
        <v>14046.561446846081</v>
      </c>
      <c r="M180" s="20"/>
    </row>
    <row r="181" spans="1:13" ht="15.75" thickBot="1">
      <c r="A181" s="4"/>
      <c r="B181" s="369" t="s">
        <v>342</v>
      </c>
      <c r="C181" s="173" t="s">
        <v>343</v>
      </c>
      <c r="D181" s="174">
        <v>1.2850991999999999</v>
      </c>
      <c r="E181" s="175">
        <v>1.8728888888888888</v>
      </c>
      <c r="F181" s="406">
        <v>11920.135410156625</v>
      </c>
      <c r="G181" s="334">
        <v>12179.900688371014</v>
      </c>
      <c r="H181" s="334">
        <v>12179.900688371014</v>
      </c>
      <c r="I181" s="469">
        <v>12439.665966585404</v>
      </c>
      <c r="J181" s="334">
        <v>12959.196523014178</v>
      </c>
      <c r="K181" s="335">
        <v>13218.961801228561</v>
      </c>
      <c r="L181" s="336">
        <v>13738.492357657347</v>
      </c>
      <c r="M181" s="5"/>
    </row>
    <row r="182" spans="1:13">
      <c r="A182" s="37"/>
      <c r="B182" s="366" t="s">
        <v>344</v>
      </c>
      <c r="C182" s="181" t="s">
        <v>345</v>
      </c>
      <c r="D182" s="182">
        <v>1.2587652000000003</v>
      </c>
      <c r="E182" s="183">
        <v>1.8346666666666664</v>
      </c>
      <c r="F182" s="408">
        <v>11140.247754415226</v>
      </c>
      <c r="G182" s="329">
        <v>11394.711700421154</v>
      </c>
      <c r="H182" s="329">
        <v>11394.711700421154</v>
      </c>
      <c r="I182" s="468">
        <v>11649.175646427086</v>
      </c>
      <c r="J182" s="329">
        <v>11903.639592433021</v>
      </c>
      <c r="K182" s="330">
        <v>12158.103538438951</v>
      </c>
      <c r="L182" s="331">
        <v>12667.031430450808</v>
      </c>
      <c r="M182" s="11"/>
    </row>
    <row r="183" spans="1:13">
      <c r="A183" s="8"/>
      <c r="B183" s="368" t="s">
        <v>346</v>
      </c>
      <c r="C183" s="165" t="s">
        <v>347</v>
      </c>
      <c r="D183" s="166">
        <v>1.2324311999999999</v>
      </c>
      <c r="E183" s="167">
        <v>1.7964444444444443</v>
      </c>
      <c r="F183" s="357">
        <v>10879.890655102596</v>
      </c>
      <c r="G183" s="310">
        <v>11129.053268900068</v>
      </c>
      <c r="H183" s="310">
        <v>11129.053268900068</v>
      </c>
      <c r="I183" s="463">
        <v>11378.215882697541</v>
      </c>
      <c r="J183" s="310">
        <v>11627.378496495019</v>
      </c>
      <c r="K183" s="320">
        <v>11876.541110292492</v>
      </c>
      <c r="L183" s="321">
        <v>12374.866337887441</v>
      </c>
      <c r="M183" s="18"/>
    </row>
    <row r="184" spans="1:13">
      <c r="A184" s="38"/>
      <c r="B184" s="368" t="s">
        <v>348</v>
      </c>
      <c r="C184" s="165" t="s">
        <v>349</v>
      </c>
      <c r="D184" s="166">
        <v>1.2060972000000001</v>
      </c>
      <c r="E184" s="167">
        <v>1.7582222222222219</v>
      </c>
      <c r="F184" s="357">
        <v>10689.604901752211</v>
      </c>
      <c r="G184" s="310">
        <v>10933.466183341228</v>
      </c>
      <c r="H184" s="310">
        <v>10933.466183341228</v>
      </c>
      <c r="I184" s="463">
        <v>11177.327464930246</v>
      </c>
      <c r="J184" s="310">
        <v>11421.188746519265</v>
      </c>
      <c r="K184" s="320">
        <v>11665.050028108282</v>
      </c>
      <c r="L184" s="321">
        <v>12152.772591286315</v>
      </c>
      <c r="M184" s="5"/>
    </row>
    <row r="185" spans="1:13">
      <c r="A185" s="8"/>
      <c r="B185" s="368" t="s">
        <v>350</v>
      </c>
      <c r="C185" s="165" t="s">
        <v>351</v>
      </c>
      <c r="D185" s="166">
        <v>1.1797632000000002</v>
      </c>
      <c r="E185" s="167">
        <v>1.72</v>
      </c>
      <c r="F185" s="357">
        <v>10429.247802439588</v>
      </c>
      <c r="G185" s="310">
        <v>10667.807751820152</v>
      </c>
      <c r="H185" s="310">
        <v>10667.807751820152</v>
      </c>
      <c r="I185" s="463">
        <v>10906.367701200707</v>
      </c>
      <c r="J185" s="310">
        <v>11144.92765058127</v>
      </c>
      <c r="K185" s="320">
        <v>11383.487599961829</v>
      </c>
      <c r="L185" s="321">
        <v>11860.607498722948</v>
      </c>
      <c r="M185" s="20"/>
    </row>
    <row r="186" spans="1:13">
      <c r="A186" s="39"/>
      <c r="B186" s="368" t="s">
        <v>352</v>
      </c>
      <c r="C186" s="165" t="s">
        <v>353</v>
      </c>
      <c r="D186" s="166">
        <v>1.1534292000000002</v>
      </c>
      <c r="E186" s="167">
        <v>1.6817777777777778</v>
      </c>
      <c r="F186" s="357">
        <v>10238.962049089205</v>
      </c>
      <c r="G186" s="310">
        <v>10472.220666261304</v>
      </c>
      <c r="H186" s="310">
        <v>10472.220666261304</v>
      </c>
      <c r="I186" s="463">
        <v>10705.479283433413</v>
      </c>
      <c r="J186" s="310">
        <v>10938.737900605513</v>
      </c>
      <c r="K186" s="320">
        <v>11171.996517777619</v>
      </c>
      <c r="L186" s="321">
        <v>11638.513752121826</v>
      </c>
      <c r="M186" s="5"/>
    </row>
    <row r="187" spans="1:13" ht="15.75" thickBot="1">
      <c r="A187" s="40"/>
      <c r="B187" s="369" t="s">
        <v>354</v>
      </c>
      <c r="C187" s="173" t="s">
        <v>355</v>
      </c>
      <c r="D187" s="174">
        <v>1.1270952000000001</v>
      </c>
      <c r="E187" s="175">
        <v>1.6435555555555554</v>
      </c>
      <c r="F187" s="406">
        <v>9978.6049497765798</v>
      </c>
      <c r="G187" s="334">
        <v>10206.562234740222</v>
      </c>
      <c r="H187" s="334">
        <v>10206.562234740222</v>
      </c>
      <c r="I187" s="469">
        <v>10434.519519703867</v>
      </c>
      <c r="J187" s="334">
        <v>10662.476804667513</v>
      </c>
      <c r="K187" s="335">
        <v>10890.434089631161</v>
      </c>
      <c r="L187" s="336">
        <v>11346.348659558456</v>
      </c>
      <c r="M187" s="20"/>
    </row>
    <row r="188" spans="1:13">
      <c r="A188" s="41"/>
      <c r="B188" s="366" t="s">
        <v>356</v>
      </c>
      <c r="C188" s="181" t="s">
        <v>357</v>
      </c>
      <c r="D188" s="182">
        <v>1.1007612</v>
      </c>
      <c r="E188" s="183">
        <v>1.6053333333333333</v>
      </c>
      <c r="F188" s="408">
        <v>9565.6632436710042</v>
      </c>
      <c r="G188" s="329">
        <v>9788.3191964261878</v>
      </c>
      <c r="H188" s="329">
        <v>9788.3191964261878</v>
      </c>
      <c r="I188" s="468">
        <v>10010.975149181377</v>
      </c>
      <c r="J188" s="329">
        <v>10233.631101936569</v>
      </c>
      <c r="K188" s="330">
        <v>10233.631101936569</v>
      </c>
      <c r="L188" s="331">
        <v>10678.943007446949</v>
      </c>
      <c r="M188" s="20"/>
    </row>
    <row r="189" spans="1:13">
      <c r="A189" s="19"/>
      <c r="B189" s="368" t="s">
        <v>358</v>
      </c>
      <c r="C189" s="165" t="s">
        <v>359</v>
      </c>
      <c r="D189" s="166">
        <v>1.0744272000000001</v>
      </c>
      <c r="E189" s="167">
        <v>1.5671111111111109</v>
      </c>
      <c r="F189" s="357">
        <v>9310.6074765668327</v>
      </c>
      <c r="G189" s="310">
        <v>9527.9620971135646</v>
      </c>
      <c r="H189" s="310">
        <v>9527.9620971135646</v>
      </c>
      <c r="I189" s="463">
        <v>9745.3167176602965</v>
      </c>
      <c r="J189" s="310">
        <v>9962.671338207032</v>
      </c>
      <c r="K189" s="320">
        <v>9962.671338207032</v>
      </c>
      <c r="L189" s="321">
        <v>10397.380579300494</v>
      </c>
      <c r="M189" s="11"/>
    </row>
    <row r="190" spans="1:13">
      <c r="A190" s="4"/>
      <c r="B190" s="368" t="s">
        <v>360</v>
      </c>
      <c r="C190" s="165" t="s">
        <v>361</v>
      </c>
      <c r="D190" s="166">
        <v>1.0480932000000001</v>
      </c>
      <c r="E190" s="167">
        <v>1.5288888888888887</v>
      </c>
      <c r="F190" s="357">
        <v>9125.623055424905</v>
      </c>
      <c r="G190" s="310">
        <v>9337.6763437631798</v>
      </c>
      <c r="H190" s="310">
        <v>9337.6763437631798</v>
      </c>
      <c r="I190" s="463">
        <v>9549.7296321014564</v>
      </c>
      <c r="J190" s="310">
        <v>9761.7829204397331</v>
      </c>
      <c r="K190" s="320">
        <v>9761.7829204397331</v>
      </c>
      <c r="L190" s="321">
        <v>10185.889497116284</v>
      </c>
      <c r="M190" s="18"/>
    </row>
    <row r="191" spans="1:13">
      <c r="A191" s="10"/>
      <c r="B191" s="368" t="s">
        <v>362</v>
      </c>
      <c r="C191" s="165" t="s">
        <v>363</v>
      </c>
      <c r="D191" s="166">
        <v>1.0217592</v>
      </c>
      <c r="E191" s="167">
        <v>1.4906666666666666</v>
      </c>
      <c r="F191" s="357">
        <v>8870.5672883207317</v>
      </c>
      <c r="G191" s="310">
        <v>9077.319244450553</v>
      </c>
      <c r="H191" s="310">
        <v>9077.319244450553</v>
      </c>
      <c r="I191" s="463">
        <v>9284.0712005803725</v>
      </c>
      <c r="J191" s="310">
        <v>9490.8231567101939</v>
      </c>
      <c r="K191" s="320">
        <v>9490.8231567101939</v>
      </c>
      <c r="L191" s="321">
        <v>9904.3270689698311</v>
      </c>
      <c r="M191" s="11"/>
    </row>
    <row r="192" spans="1:13">
      <c r="A192" s="12"/>
      <c r="B192" s="368" t="s">
        <v>364</v>
      </c>
      <c r="C192" s="165" t="s">
        <v>365</v>
      </c>
      <c r="D192" s="166">
        <v>0.99542520000000001</v>
      </c>
      <c r="E192" s="167">
        <v>1.4524444444444442</v>
      </c>
      <c r="F192" s="357">
        <v>8685.582867178804</v>
      </c>
      <c r="G192" s="310">
        <v>8887.0334911001701</v>
      </c>
      <c r="H192" s="310">
        <v>8887.0334911001701</v>
      </c>
      <c r="I192" s="463">
        <v>9088.4841150215325</v>
      </c>
      <c r="J192" s="310">
        <v>9289.9347389428913</v>
      </c>
      <c r="K192" s="320">
        <v>9289.9347389428913</v>
      </c>
      <c r="L192" s="321">
        <v>9692.8359867856161</v>
      </c>
      <c r="M192" s="20"/>
    </row>
    <row r="193" spans="1:13" ht="15.75" thickBot="1">
      <c r="A193" s="19"/>
      <c r="B193" s="369" t="s">
        <v>366</v>
      </c>
      <c r="C193" s="173" t="s">
        <v>367</v>
      </c>
      <c r="D193" s="174">
        <v>0.96909120000000004</v>
      </c>
      <c r="E193" s="175">
        <v>1.414222222222222</v>
      </c>
      <c r="F193" s="406">
        <v>8430.5271000746379</v>
      </c>
      <c r="G193" s="334">
        <v>8626.6763917875451</v>
      </c>
      <c r="H193" s="334">
        <v>8626.6763917875451</v>
      </c>
      <c r="I193" s="469">
        <v>8822.8256835004486</v>
      </c>
      <c r="J193" s="334">
        <v>9018.9749752133539</v>
      </c>
      <c r="K193" s="335">
        <v>9018.9749752133539</v>
      </c>
      <c r="L193" s="336">
        <v>9411.2735586391609</v>
      </c>
      <c r="M193" s="20"/>
    </row>
    <row r="194" spans="1:13">
      <c r="A194" s="19"/>
      <c r="B194" s="366" t="s">
        <v>368</v>
      </c>
      <c r="C194" s="181" t="s">
        <v>369</v>
      </c>
      <c r="D194" s="182">
        <v>0.94275720000000007</v>
      </c>
      <c r="E194" s="183">
        <v>1.3759999999999999</v>
      </c>
      <c r="F194" s="408">
        <v>8245.5426789327121</v>
      </c>
      <c r="G194" s="329">
        <v>8245.5426789327121</v>
      </c>
      <c r="H194" s="329">
        <v>8436.3906384371603</v>
      </c>
      <c r="I194" s="468">
        <v>8436.3906384371603</v>
      </c>
      <c r="J194" s="329">
        <v>8436.3906384371603</v>
      </c>
      <c r="K194" s="330">
        <v>8627.2385979416104</v>
      </c>
      <c r="L194" s="438">
        <v>8818.0865574460568</v>
      </c>
      <c r="M194" s="5"/>
    </row>
    <row r="195" spans="1:13">
      <c r="A195" s="12"/>
      <c r="B195" s="368" t="s">
        <v>370</v>
      </c>
      <c r="C195" s="165" t="s">
        <v>371</v>
      </c>
      <c r="D195" s="166">
        <v>0.91642319999999999</v>
      </c>
      <c r="E195" s="167">
        <v>1.3377777777777777</v>
      </c>
      <c r="F195" s="357">
        <v>7990.4869118285387</v>
      </c>
      <c r="G195" s="310">
        <v>7990.4869118285387</v>
      </c>
      <c r="H195" s="310">
        <v>8176.0335391245317</v>
      </c>
      <c r="I195" s="463">
        <v>8176.0335391245317</v>
      </c>
      <c r="J195" s="310">
        <v>8176.0335391245317</v>
      </c>
      <c r="K195" s="320">
        <v>8361.5801664205228</v>
      </c>
      <c r="L195" s="374">
        <v>8547.1267937165157</v>
      </c>
      <c r="M195" s="11"/>
    </row>
    <row r="196" spans="1:13">
      <c r="A196" s="10"/>
      <c r="B196" s="368" t="s">
        <v>372</v>
      </c>
      <c r="C196" s="165" t="s">
        <v>373</v>
      </c>
      <c r="D196" s="166">
        <v>0.89008920000000002</v>
      </c>
      <c r="E196" s="167">
        <v>1.2995555555555554</v>
      </c>
      <c r="F196" s="357">
        <v>7805.502490686612</v>
      </c>
      <c r="G196" s="310">
        <v>7805.502490686612</v>
      </c>
      <c r="H196" s="310">
        <v>7985.7477857741478</v>
      </c>
      <c r="I196" s="463">
        <v>7985.7477857741478</v>
      </c>
      <c r="J196" s="310">
        <v>7985.7477857741478</v>
      </c>
      <c r="K196" s="320">
        <v>8165.9930808616818</v>
      </c>
      <c r="L196" s="374">
        <v>8346.2383759492168</v>
      </c>
      <c r="M196" s="18"/>
    </row>
    <row r="197" spans="1:13">
      <c r="A197" s="4"/>
      <c r="B197" s="368" t="s">
        <v>374</v>
      </c>
      <c r="C197" s="165" t="s">
        <v>375</v>
      </c>
      <c r="D197" s="166">
        <v>0.86375519999999995</v>
      </c>
      <c r="E197" s="167">
        <v>1.2613333333333332</v>
      </c>
      <c r="F197" s="357">
        <v>7550.4467235824413</v>
      </c>
      <c r="G197" s="310">
        <v>7550.4467235824413</v>
      </c>
      <c r="H197" s="310">
        <v>7725.3906864615219</v>
      </c>
      <c r="I197" s="463">
        <v>7725.3906864615219</v>
      </c>
      <c r="J197" s="310">
        <v>7725.3906864615219</v>
      </c>
      <c r="K197" s="320">
        <v>7900.3346493405988</v>
      </c>
      <c r="L197" s="374">
        <v>8075.2786122196776</v>
      </c>
      <c r="M197" s="11"/>
    </row>
    <row r="198" spans="1:13">
      <c r="A198" s="12"/>
      <c r="B198" s="368" t="s">
        <v>376</v>
      </c>
      <c r="C198" s="165" t="s">
        <v>377</v>
      </c>
      <c r="D198" s="166">
        <v>0.83742120000000009</v>
      </c>
      <c r="E198" s="167">
        <v>1.223111111111111</v>
      </c>
      <c r="F198" s="357">
        <v>7365.4623024405182</v>
      </c>
      <c r="G198" s="310">
        <v>7365.4623024405182</v>
      </c>
      <c r="H198" s="310">
        <v>7535.1049331111371</v>
      </c>
      <c r="I198" s="463">
        <v>7535.1049331111371</v>
      </c>
      <c r="J198" s="310">
        <v>7535.1049331111371</v>
      </c>
      <c r="K198" s="320">
        <v>7704.747563781757</v>
      </c>
      <c r="L198" s="374">
        <v>7874.3901944523786</v>
      </c>
      <c r="M198" s="11"/>
    </row>
    <row r="199" spans="1:13" ht="15.75" thickBot="1">
      <c r="A199" s="10"/>
      <c r="B199" s="369" t="s">
        <v>378</v>
      </c>
      <c r="C199" s="173" t="s">
        <v>379</v>
      </c>
      <c r="D199" s="174">
        <v>0.81108720000000012</v>
      </c>
      <c r="E199" s="175">
        <v>1.1848888888888889</v>
      </c>
      <c r="F199" s="406">
        <v>7110.4065353363485</v>
      </c>
      <c r="G199" s="334">
        <v>7110.4065353363485</v>
      </c>
      <c r="H199" s="334">
        <v>7274.7478337985121</v>
      </c>
      <c r="I199" s="469">
        <v>7274.7478337985121</v>
      </c>
      <c r="J199" s="334">
        <v>7274.7478337985121</v>
      </c>
      <c r="K199" s="335">
        <v>7439.0891322606731</v>
      </c>
      <c r="L199" s="435">
        <v>7603.4304307228394</v>
      </c>
      <c r="M199" s="20"/>
    </row>
    <row r="200" spans="1:13">
      <c r="A200" s="10"/>
      <c r="B200" s="366" t="s">
        <v>380</v>
      </c>
      <c r="C200" s="181" t="s">
        <v>381</v>
      </c>
      <c r="D200" s="182">
        <v>0.78475320000000004</v>
      </c>
      <c r="E200" s="183">
        <v>1.1466666666666665</v>
      </c>
      <c r="F200" s="416">
        <v>6925.4221141944181</v>
      </c>
      <c r="G200" s="330">
        <v>6925.4221141944181</v>
      </c>
      <c r="H200" s="330">
        <v>6925.4221141944181</v>
      </c>
      <c r="I200" s="475">
        <v>6925.4221141944181</v>
      </c>
      <c r="J200" s="330">
        <v>7084.4620804481237</v>
      </c>
      <c r="K200" s="419">
        <v>7084.4620804481237</v>
      </c>
      <c r="L200" s="668">
        <v>7084.4620804481237</v>
      </c>
      <c r="M200" s="5"/>
    </row>
    <row r="201" spans="1:13">
      <c r="A201" s="10"/>
      <c r="B201" s="368" t="s">
        <v>382</v>
      </c>
      <c r="C201" s="165" t="s">
        <v>383</v>
      </c>
      <c r="D201" s="166">
        <v>0.75841920000000007</v>
      </c>
      <c r="E201" s="167">
        <v>1.1084444444444443</v>
      </c>
      <c r="F201" s="417">
        <v>6670.3663470902502</v>
      </c>
      <c r="G201" s="320">
        <v>6670.3663470902502</v>
      </c>
      <c r="H201" s="320">
        <v>6670.3663470902502</v>
      </c>
      <c r="I201" s="476">
        <v>6670.3663470902502</v>
      </c>
      <c r="J201" s="320">
        <v>6824.1049811355015</v>
      </c>
      <c r="K201" s="420">
        <v>6824.1049811355015</v>
      </c>
      <c r="L201" s="669">
        <v>6824.1049811355015</v>
      </c>
      <c r="M201" s="5"/>
    </row>
    <row r="202" spans="1:13">
      <c r="A202" s="4"/>
      <c r="B202" s="368" t="s">
        <v>384</v>
      </c>
      <c r="C202" s="165" t="s">
        <v>385</v>
      </c>
      <c r="D202" s="166">
        <v>0.73208519999999999</v>
      </c>
      <c r="E202" s="167">
        <v>1.070222222222222</v>
      </c>
      <c r="F202" s="417">
        <v>6485.3819259483216</v>
      </c>
      <c r="G202" s="320">
        <v>6485.3819259483216</v>
      </c>
      <c r="H202" s="320">
        <v>6485.3819259483216</v>
      </c>
      <c r="I202" s="476">
        <v>6485.3819259483216</v>
      </c>
      <c r="J202" s="320">
        <v>6633.8192277851131</v>
      </c>
      <c r="K202" s="420">
        <v>6633.8192277851131</v>
      </c>
      <c r="L202" s="669">
        <v>6633.8192277851131</v>
      </c>
      <c r="M202" s="5"/>
    </row>
    <row r="203" spans="1:13">
      <c r="A203" s="12"/>
      <c r="B203" s="368" t="s">
        <v>386</v>
      </c>
      <c r="C203" s="165" t="s">
        <v>387</v>
      </c>
      <c r="D203" s="166">
        <v>0.70575120000000013</v>
      </c>
      <c r="E203" s="167">
        <v>1.032</v>
      </c>
      <c r="F203" s="417">
        <v>6230.3261588441546</v>
      </c>
      <c r="G203" s="320">
        <v>6230.3261588441546</v>
      </c>
      <c r="H203" s="320">
        <v>6230.3261588441546</v>
      </c>
      <c r="I203" s="476">
        <v>6230.3261588441546</v>
      </c>
      <c r="J203" s="320">
        <v>6373.4621284724899</v>
      </c>
      <c r="K203" s="420">
        <v>6373.4621284724899</v>
      </c>
      <c r="L203" s="669">
        <v>6373.4621284724899</v>
      </c>
      <c r="M203" s="18"/>
    </row>
    <row r="204" spans="1:13">
      <c r="A204" s="12"/>
      <c r="B204" s="368" t="s">
        <v>388</v>
      </c>
      <c r="C204" s="165" t="s">
        <v>389</v>
      </c>
      <c r="D204" s="166">
        <v>0.67941720000000005</v>
      </c>
      <c r="E204" s="167">
        <v>0.99377777777777776</v>
      </c>
      <c r="F204" s="417">
        <v>6045.3417377022251</v>
      </c>
      <c r="G204" s="320">
        <v>6045.3417377022251</v>
      </c>
      <c r="H204" s="320">
        <v>6045.3417377022251</v>
      </c>
      <c r="I204" s="476">
        <v>6045.3417377022251</v>
      </c>
      <c r="J204" s="320">
        <v>6183.1763751221042</v>
      </c>
      <c r="K204" s="420">
        <v>6183.1763751221042</v>
      </c>
      <c r="L204" s="669">
        <v>6183.1763751221042</v>
      </c>
      <c r="M204" s="20"/>
    </row>
    <row r="205" spans="1:13" ht="15.75" thickBot="1">
      <c r="A205" s="10"/>
      <c r="B205" s="390" t="s">
        <v>390</v>
      </c>
      <c r="C205" s="227" t="s">
        <v>391</v>
      </c>
      <c r="D205" s="228">
        <v>0.65308319999999997</v>
      </c>
      <c r="E205" s="229">
        <v>0.95555555555555549</v>
      </c>
      <c r="F205" s="421">
        <v>5790.2859705980554</v>
      </c>
      <c r="G205" s="326">
        <v>5790.2859705980554</v>
      </c>
      <c r="H205" s="326">
        <v>5790.2859705980554</v>
      </c>
      <c r="I205" s="477">
        <v>5790.2859705980554</v>
      </c>
      <c r="J205" s="326">
        <v>5922.8192758094774</v>
      </c>
      <c r="K205" s="422">
        <v>5922.8192758094774</v>
      </c>
      <c r="L205" s="670">
        <v>5922.8192758094774</v>
      </c>
      <c r="M205" s="20"/>
    </row>
    <row r="206" spans="1:13">
      <c r="A206" s="4"/>
      <c r="B206" s="366" t="s">
        <v>392</v>
      </c>
      <c r="C206" s="181" t="s">
        <v>393</v>
      </c>
      <c r="D206" s="182">
        <v>0.62674920000000001</v>
      </c>
      <c r="E206" s="183">
        <v>0.91733333333333322</v>
      </c>
      <c r="F206" s="423">
        <v>5605.3015494561268</v>
      </c>
      <c r="G206" s="424">
        <v>5605.3015494561268</v>
      </c>
      <c r="H206" s="424">
        <v>5605.3015494561268</v>
      </c>
      <c r="I206" s="478">
        <v>5605.3015494561268</v>
      </c>
      <c r="J206" s="424">
        <v>5605.3015494561268</v>
      </c>
      <c r="K206" s="424">
        <v>5605.3015494561268</v>
      </c>
      <c r="L206" s="449">
        <v>5605.3015494561268</v>
      </c>
      <c r="M206" s="5"/>
    </row>
    <row r="207" spans="1:13">
      <c r="A207" s="4"/>
      <c r="B207" s="368" t="s">
        <v>394</v>
      </c>
      <c r="C207" s="165" t="s">
        <v>395</v>
      </c>
      <c r="D207" s="166">
        <v>0.60041519999999993</v>
      </c>
      <c r="E207" s="167">
        <v>0.87911111111111095</v>
      </c>
      <c r="F207" s="425">
        <v>5350.2457823519571</v>
      </c>
      <c r="G207" s="420">
        <v>5350.2457823519571</v>
      </c>
      <c r="H207" s="420">
        <v>5350.2457823519571</v>
      </c>
      <c r="I207" s="479">
        <v>5350.2457823519571</v>
      </c>
      <c r="J207" s="420">
        <v>5350.2457823519571</v>
      </c>
      <c r="K207" s="420">
        <v>5350.2457823519571</v>
      </c>
      <c r="L207" s="669">
        <v>5350.2457823519571</v>
      </c>
      <c r="M207" s="18"/>
    </row>
    <row r="208" spans="1:13">
      <c r="A208" s="37"/>
      <c r="B208" s="368" t="s">
        <v>396</v>
      </c>
      <c r="C208" s="165" t="s">
        <v>397</v>
      </c>
      <c r="D208" s="166">
        <v>0.57408120000000007</v>
      </c>
      <c r="E208" s="167">
        <v>0.84088888888888891</v>
      </c>
      <c r="F208" s="425">
        <v>5165.2613612100322</v>
      </c>
      <c r="G208" s="420">
        <v>5165.2613612100322</v>
      </c>
      <c r="H208" s="420">
        <v>5165.2613612100322</v>
      </c>
      <c r="I208" s="479">
        <v>5165.2613612100322</v>
      </c>
      <c r="J208" s="420">
        <v>5165.2613612100322</v>
      </c>
      <c r="K208" s="420">
        <v>5165.2613612100322</v>
      </c>
      <c r="L208" s="669">
        <v>5165.2613612100322</v>
      </c>
      <c r="M208" s="18"/>
    </row>
    <row r="209" spans="1:13">
      <c r="A209" s="8"/>
      <c r="B209" s="368" t="s">
        <v>398</v>
      </c>
      <c r="C209" s="165" t="s">
        <v>399</v>
      </c>
      <c r="D209" s="166">
        <v>0.5477472000000001</v>
      </c>
      <c r="E209" s="167">
        <v>0.80266666666666664</v>
      </c>
      <c r="F209" s="425">
        <v>4910.2055941058607</v>
      </c>
      <c r="G209" s="420">
        <v>4910.2055941058607</v>
      </c>
      <c r="H209" s="420">
        <v>4910.2055941058607</v>
      </c>
      <c r="I209" s="479">
        <v>4910.2055941058607</v>
      </c>
      <c r="J209" s="420">
        <v>4910.2055941058607</v>
      </c>
      <c r="K209" s="420">
        <v>4910.2055941058607</v>
      </c>
      <c r="L209" s="669">
        <v>4910.2055941058607</v>
      </c>
      <c r="M209" s="11"/>
    </row>
    <row r="210" spans="1:13">
      <c r="A210" s="38"/>
      <c r="B210" s="368" t="s">
        <v>400</v>
      </c>
      <c r="C210" s="165" t="s">
        <v>401</v>
      </c>
      <c r="D210" s="166">
        <v>0.52141320000000002</v>
      </c>
      <c r="E210" s="167">
        <v>0.76444444444444437</v>
      </c>
      <c r="F210" s="425">
        <v>4725.2211729639321</v>
      </c>
      <c r="G210" s="420">
        <v>4725.2211729639321</v>
      </c>
      <c r="H210" s="420">
        <v>4725.2211729639321</v>
      </c>
      <c r="I210" s="479">
        <v>4725.2211729639321</v>
      </c>
      <c r="J210" s="420">
        <v>4725.2211729639321</v>
      </c>
      <c r="K210" s="420">
        <v>4725.2211729639321</v>
      </c>
      <c r="L210" s="669">
        <v>4725.2211729639321</v>
      </c>
      <c r="M210" s="20"/>
    </row>
    <row r="211" spans="1:13" ht="15.75" thickBot="1">
      <c r="A211" s="8"/>
      <c r="B211" s="369" t="s">
        <v>402</v>
      </c>
      <c r="C211" s="173" t="s">
        <v>403</v>
      </c>
      <c r="D211" s="174">
        <v>0.49507920000000005</v>
      </c>
      <c r="E211" s="175">
        <v>0.7262222222222221</v>
      </c>
      <c r="F211" s="426">
        <v>4470.1654058597624</v>
      </c>
      <c r="G211" s="427">
        <v>4470.1654058597624</v>
      </c>
      <c r="H211" s="427">
        <v>4470.1654058597624</v>
      </c>
      <c r="I211" s="480">
        <v>4470.1654058597624</v>
      </c>
      <c r="J211" s="427">
        <v>4470.1654058597624</v>
      </c>
      <c r="K211" s="427">
        <v>4470.1654058597624</v>
      </c>
      <c r="L211" s="671">
        <v>4470.1654058597624</v>
      </c>
      <c r="M211" s="11"/>
    </row>
    <row r="212" spans="1:13">
      <c r="A212" s="39"/>
      <c r="B212" s="389" t="s">
        <v>404</v>
      </c>
      <c r="C212" s="157" t="s">
        <v>405</v>
      </c>
      <c r="D212" s="158">
        <v>0.46874520000000003</v>
      </c>
      <c r="E212" s="159">
        <v>0.68799999999999994</v>
      </c>
      <c r="F212" s="428">
        <v>4285.1809847178356</v>
      </c>
      <c r="G212" s="429">
        <v>4285.1809847178356</v>
      </c>
      <c r="H212" s="429">
        <v>4285.1809847178356</v>
      </c>
      <c r="I212" s="481">
        <v>4285.1809847178356</v>
      </c>
      <c r="J212" s="429">
        <v>4285.1809847178356</v>
      </c>
      <c r="K212" s="429">
        <v>4285.1809847178356</v>
      </c>
      <c r="L212" s="672">
        <v>4285.1809847178356</v>
      </c>
      <c r="M212" s="11"/>
    </row>
    <row r="213" spans="1:13">
      <c r="A213" s="40"/>
      <c r="B213" s="368" t="s">
        <v>406</v>
      </c>
      <c r="C213" s="165" t="s">
        <v>407</v>
      </c>
      <c r="D213" s="166">
        <v>0.44241119999999995</v>
      </c>
      <c r="E213" s="167">
        <v>0.64977777777777768</v>
      </c>
      <c r="F213" s="425">
        <v>4030.1252176136663</v>
      </c>
      <c r="G213" s="420">
        <v>4030.1252176136663</v>
      </c>
      <c r="H213" s="420">
        <v>4030.1252176136663</v>
      </c>
      <c r="I213" s="479">
        <v>4030.1252176136663</v>
      </c>
      <c r="J213" s="420">
        <v>4030.1252176136663</v>
      </c>
      <c r="K213" s="420">
        <v>4030.1252176136663</v>
      </c>
      <c r="L213" s="669">
        <v>4030.1252176136663</v>
      </c>
      <c r="M213" s="20"/>
    </row>
    <row r="214" spans="1:13" ht="15.75" thickBot="1">
      <c r="A214" s="41"/>
      <c r="B214" s="390" t="s">
        <v>408</v>
      </c>
      <c r="C214" s="227" t="s">
        <v>409</v>
      </c>
      <c r="D214" s="228">
        <v>0.41607720000000004</v>
      </c>
      <c r="E214" s="229">
        <v>0.61155555555555552</v>
      </c>
      <c r="F214" s="430">
        <v>3845.1407964717391</v>
      </c>
      <c r="G214" s="422">
        <v>3845.1407964717391</v>
      </c>
      <c r="H214" s="422">
        <v>3845.1407964717391</v>
      </c>
      <c r="I214" s="482">
        <v>3845.1407964717391</v>
      </c>
      <c r="J214" s="422">
        <v>3845.1407964717391</v>
      </c>
      <c r="K214" s="422">
        <v>3845.1407964717391</v>
      </c>
      <c r="L214" s="670">
        <v>3845.1407964717391</v>
      </c>
      <c r="M214" s="11"/>
    </row>
    <row r="215" spans="1:13" ht="15.75" thickBot="1">
      <c r="A215" s="19"/>
      <c r="B215" s="793" t="s">
        <v>410</v>
      </c>
      <c r="C215" s="794"/>
      <c r="D215" s="794"/>
      <c r="E215" s="794"/>
      <c r="F215" s="794"/>
      <c r="G215" s="794"/>
      <c r="H215" s="794"/>
      <c r="I215" s="794"/>
      <c r="J215" s="794"/>
      <c r="K215" s="794"/>
      <c r="L215" s="795"/>
      <c r="M215" s="5"/>
    </row>
    <row r="216" spans="1:13">
      <c r="A216" s="19"/>
      <c r="B216" s="283" t="s">
        <v>411</v>
      </c>
      <c r="C216" s="284" t="s">
        <v>412</v>
      </c>
      <c r="D216" s="182">
        <v>3.742</v>
      </c>
      <c r="E216" s="183">
        <v>5.6059999999999999</v>
      </c>
      <c r="F216" s="431">
        <v>48148.807890987591</v>
      </c>
      <c r="G216" s="286"/>
      <c r="H216" s="287"/>
      <c r="I216" s="456"/>
      <c r="J216" s="287"/>
      <c r="K216" s="288"/>
      <c r="L216" s="289"/>
      <c r="M216" s="20"/>
    </row>
    <row r="217" spans="1:13">
      <c r="A217" s="19"/>
      <c r="B217" s="290" t="s">
        <v>413</v>
      </c>
      <c r="C217" s="291" t="s">
        <v>414</v>
      </c>
      <c r="D217" s="166">
        <v>3.7090000000000001</v>
      </c>
      <c r="E217" s="167">
        <v>5.556</v>
      </c>
      <c r="F217" s="396">
        <v>47725.355880927411</v>
      </c>
      <c r="G217" s="293"/>
      <c r="H217" s="332"/>
      <c r="I217" s="483"/>
      <c r="J217" s="332"/>
      <c r="K217" s="432"/>
      <c r="L217" s="433"/>
      <c r="M217" s="20"/>
    </row>
    <row r="218" spans="1:13">
      <c r="A218" s="19"/>
      <c r="B218" s="290" t="s">
        <v>415</v>
      </c>
      <c r="C218" s="291" t="s">
        <v>416</v>
      </c>
      <c r="D218" s="166">
        <v>3.677</v>
      </c>
      <c r="E218" s="167">
        <v>5.5069999999999997</v>
      </c>
      <c r="F218" s="396">
        <v>47302.56396284722</v>
      </c>
      <c r="G218" s="293"/>
      <c r="H218" s="332"/>
      <c r="I218" s="483"/>
      <c r="J218" s="332"/>
      <c r="K218" s="432"/>
      <c r="L218" s="433"/>
      <c r="M218" s="20"/>
    </row>
    <row r="219" spans="1:13">
      <c r="A219" s="19"/>
      <c r="B219" s="290" t="s">
        <v>417</v>
      </c>
      <c r="C219" s="291" t="s">
        <v>418</v>
      </c>
      <c r="D219" s="166">
        <v>3.6509999999999998</v>
      </c>
      <c r="E219" s="167">
        <v>5.4089999999999998</v>
      </c>
      <c r="F219" s="396">
        <v>46883.732596647038</v>
      </c>
      <c r="G219" s="293"/>
      <c r="H219" s="332"/>
      <c r="I219" s="483"/>
      <c r="J219" s="332"/>
      <c r="K219" s="432"/>
      <c r="L219" s="433"/>
      <c r="M219" s="20"/>
    </row>
    <row r="220" spans="1:13">
      <c r="A220" s="19"/>
      <c r="B220" s="290" t="s">
        <v>419</v>
      </c>
      <c r="C220" s="291" t="s">
        <v>420</v>
      </c>
      <c r="D220" s="166">
        <v>3.6179999999999999</v>
      </c>
      <c r="E220" s="167">
        <v>5.36</v>
      </c>
      <c r="F220" s="396">
        <v>46460.28058658685</v>
      </c>
      <c r="G220" s="293"/>
      <c r="H220" s="332"/>
      <c r="I220" s="483"/>
      <c r="J220" s="332"/>
      <c r="K220" s="432"/>
      <c r="L220" s="433"/>
      <c r="M220" s="20"/>
    </row>
    <row r="221" spans="1:13" ht="15.75" thickBot="1">
      <c r="A221" s="19"/>
      <c r="B221" s="297" t="s">
        <v>421</v>
      </c>
      <c r="C221" s="298" t="s">
        <v>422</v>
      </c>
      <c r="D221" s="174">
        <v>3.585</v>
      </c>
      <c r="E221" s="175">
        <v>5.3109999999999999</v>
      </c>
      <c r="F221" s="399">
        <v>46036.828576526648</v>
      </c>
      <c r="G221" s="300"/>
      <c r="H221" s="301"/>
      <c r="I221" s="458"/>
      <c r="J221" s="301"/>
      <c r="K221" s="302"/>
      <c r="L221" s="303"/>
      <c r="M221" s="20"/>
    </row>
    <row r="222" spans="1:13">
      <c r="A222" s="4"/>
      <c r="B222" s="366" t="s">
        <v>423</v>
      </c>
      <c r="C222" s="284" t="s">
        <v>424</v>
      </c>
      <c r="D222" s="182">
        <v>3.5455419999999997</v>
      </c>
      <c r="E222" s="183">
        <v>5.3109999999999999</v>
      </c>
      <c r="F222" s="403">
        <v>45830.748860019638</v>
      </c>
      <c r="G222" s="306">
        <v>51561.657358793353</v>
      </c>
      <c r="H222" s="306">
        <v>54511.595091703173</v>
      </c>
      <c r="I222" s="464"/>
      <c r="J222" s="306"/>
      <c r="K222" s="318"/>
      <c r="L222" s="434"/>
      <c r="M222" s="18"/>
    </row>
    <row r="223" spans="1:13">
      <c r="A223" s="10"/>
      <c r="B223" s="368" t="s">
        <v>425</v>
      </c>
      <c r="C223" s="291" t="s">
        <v>426</v>
      </c>
      <c r="D223" s="166">
        <v>3.5126520000000006</v>
      </c>
      <c r="E223" s="167">
        <v>5.2618240740740738</v>
      </c>
      <c r="F223" s="357">
        <v>45405.673902420865</v>
      </c>
      <c r="G223" s="310">
        <v>51083.317427765891</v>
      </c>
      <c r="H223" s="310">
        <v>54006.748499633439</v>
      </c>
      <c r="I223" s="463"/>
      <c r="J223" s="310"/>
      <c r="K223" s="320"/>
      <c r="L223" s="374"/>
      <c r="M223" s="11"/>
    </row>
    <row r="224" spans="1:13">
      <c r="A224" s="12"/>
      <c r="B224" s="368" t="s">
        <v>427</v>
      </c>
      <c r="C224" s="291" t="s">
        <v>428</v>
      </c>
      <c r="D224" s="166">
        <v>3.4797620000000005</v>
      </c>
      <c r="E224" s="167">
        <v>5.2126481481481477</v>
      </c>
      <c r="F224" s="357">
        <v>44980.598944822064</v>
      </c>
      <c r="G224" s="310">
        <v>50604.977496738458</v>
      </c>
      <c r="H224" s="310">
        <v>53501.901907563704</v>
      </c>
      <c r="I224" s="463"/>
      <c r="J224" s="310"/>
      <c r="K224" s="320"/>
      <c r="L224" s="374"/>
      <c r="M224" s="18"/>
    </row>
    <row r="225" spans="1:13">
      <c r="A225" s="19"/>
      <c r="B225" s="368" t="s">
        <v>429</v>
      </c>
      <c r="C225" s="291" t="s">
        <v>430</v>
      </c>
      <c r="D225" s="166">
        <v>3.4468720000000004</v>
      </c>
      <c r="E225" s="167">
        <v>5.1634722222222216</v>
      </c>
      <c r="F225" s="357">
        <v>44555.523987223285</v>
      </c>
      <c r="G225" s="310">
        <v>50126.637565711004</v>
      </c>
      <c r="H225" s="310">
        <v>52997.055315493955</v>
      </c>
      <c r="I225" s="463"/>
      <c r="J225" s="310"/>
      <c r="K225" s="320"/>
      <c r="L225" s="374"/>
      <c r="M225" s="5"/>
    </row>
    <row r="226" spans="1:13">
      <c r="A226" s="19"/>
      <c r="B226" s="368" t="s">
        <v>431</v>
      </c>
      <c r="C226" s="291" t="s">
        <v>432</v>
      </c>
      <c r="D226" s="166">
        <v>3.4139820000000003</v>
      </c>
      <c r="E226" s="167">
        <v>5.1142962962962963</v>
      </c>
      <c r="F226" s="357">
        <v>44130.449029624499</v>
      </c>
      <c r="G226" s="310">
        <v>49648.297634683549</v>
      </c>
      <c r="H226" s="310">
        <v>52492.208723424228</v>
      </c>
      <c r="I226" s="463"/>
      <c r="J226" s="310"/>
      <c r="K226" s="320"/>
      <c r="L226" s="374"/>
      <c r="M226" s="20"/>
    </row>
    <row r="227" spans="1:13" ht="15.75" thickBot="1">
      <c r="A227" s="12"/>
      <c r="B227" s="369" t="s">
        <v>433</v>
      </c>
      <c r="C227" s="298" t="s">
        <v>434</v>
      </c>
      <c r="D227" s="174">
        <v>3.3810920000000002</v>
      </c>
      <c r="E227" s="175">
        <v>5.0651203703703702</v>
      </c>
      <c r="F227" s="406">
        <v>43705.374072025697</v>
      </c>
      <c r="G227" s="334">
        <v>49169.957703656095</v>
      </c>
      <c r="H227" s="334">
        <v>51987.362131354501</v>
      </c>
      <c r="I227" s="469"/>
      <c r="J227" s="334"/>
      <c r="K227" s="335"/>
      <c r="L227" s="435"/>
      <c r="M227" s="11"/>
    </row>
    <row r="228" spans="1:13">
      <c r="A228" s="10"/>
      <c r="B228" s="366" t="s">
        <v>435</v>
      </c>
      <c r="C228" s="284" t="s">
        <v>436</v>
      </c>
      <c r="D228" s="182">
        <v>3.3482020000000001</v>
      </c>
      <c r="E228" s="183">
        <v>5.0159444444444441</v>
      </c>
      <c r="F228" s="436">
        <v>41199.146755839101</v>
      </c>
      <c r="G228" s="437">
        <v>44452.949030870906</v>
      </c>
      <c r="H228" s="329">
        <v>48778.83611297173</v>
      </c>
      <c r="I228" s="468">
        <v>51482.515539284766</v>
      </c>
      <c r="J228" s="329"/>
      <c r="K228" s="330"/>
      <c r="L228" s="438"/>
      <c r="M228" s="11"/>
    </row>
    <row r="229" spans="1:13">
      <c r="A229" s="4"/>
      <c r="B229" s="389" t="s">
        <v>437</v>
      </c>
      <c r="C229" s="291" t="s">
        <v>438</v>
      </c>
      <c r="D229" s="166">
        <v>3.3153120000000005</v>
      </c>
      <c r="E229" s="167">
        <v>4.966768518518518</v>
      </c>
      <c r="F229" s="380">
        <v>40713.48594461153</v>
      </c>
      <c r="G229" s="332">
        <v>43929.801417167997</v>
      </c>
      <c r="H229" s="439">
        <v>48213.277841601186</v>
      </c>
      <c r="I229" s="464">
        <v>50977.668947215032</v>
      </c>
      <c r="J229" s="306"/>
      <c r="K229" s="318"/>
      <c r="L229" s="434"/>
      <c r="M229" s="20"/>
    </row>
    <row r="230" spans="1:13">
      <c r="A230" s="37"/>
      <c r="B230" s="390" t="s">
        <v>439</v>
      </c>
      <c r="C230" s="440" t="s">
        <v>440</v>
      </c>
      <c r="D230" s="166">
        <v>3.2824220000000004</v>
      </c>
      <c r="E230" s="167">
        <v>4.9175925925925927</v>
      </c>
      <c r="F230" s="380">
        <v>40309.616315846586</v>
      </c>
      <c r="G230" s="332">
        <v>43493.872143808199</v>
      </c>
      <c r="H230" s="441">
        <v>47734.937910573746</v>
      </c>
      <c r="I230" s="470">
        <v>50472.82235514529</v>
      </c>
      <c r="J230" s="325"/>
      <c r="K230" s="326"/>
      <c r="L230" s="442"/>
      <c r="M230" s="5"/>
    </row>
    <row r="231" spans="1:13">
      <c r="A231" s="8"/>
      <c r="B231" s="443" t="s">
        <v>441</v>
      </c>
      <c r="C231" s="291" t="s">
        <v>442</v>
      </c>
      <c r="D231" s="166">
        <v>3.2495320000000003</v>
      </c>
      <c r="E231" s="167">
        <v>4.8684166666666666</v>
      </c>
      <c r="F231" s="380">
        <v>39905.746687081613</v>
      </c>
      <c r="G231" s="332">
        <v>43057.942870448416</v>
      </c>
      <c r="H231" s="332">
        <v>47256.597979546284</v>
      </c>
      <c r="I231" s="467">
        <v>49967.975763075548</v>
      </c>
      <c r="J231" s="332"/>
      <c r="K231" s="332"/>
      <c r="L231" s="444"/>
      <c r="M231" s="18"/>
    </row>
    <row r="232" spans="1:13">
      <c r="A232" s="38"/>
      <c r="B232" s="389" t="s">
        <v>443</v>
      </c>
      <c r="C232" s="445" t="s">
        <v>444</v>
      </c>
      <c r="D232" s="166">
        <v>3.2166420000000002</v>
      </c>
      <c r="E232" s="167">
        <v>4.8192407407407405</v>
      </c>
      <c r="F232" s="380">
        <v>39501.87705831667</v>
      </c>
      <c r="G232" s="332">
        <v>42622.013597088611</v>
      </c>
      <c r="H232" s="439">
        <v>46778.258048518815</v>
      </c>
      <c r="I232" s="464">
        <v>48424.068058148245</v>
      </c>
      <c r="J232" s="306"/>
      <c r="K232" s="318"/>
      <c r="L232" s="434"/>
      <c r="M232" s="20"/>
    </row>
    <row r="233" spans="1:13" ht="15.75" thickBot="1">
      <c r="A233" s="8"/>
      <c r="B233" s="369" t="s">
        <v>445</v>
      </c>
      <c r="C233" s="298" t="s">
        <v>446</v>
      </c>
      <c r="D233" s="174">
        <v>3.1837520000000001</v>
      </c>
      <c r="E233" s="175">
        <v>4.7700648148148144</v>
      </c>
      <c r="F233" s="446">
        <v>39098.007429551675</v>
      </c>
      <c r="G233" s="314">
        <v>42186.084323728835</v>
      </c>
      <c r="H233" s="313">
        <v>46299.918117491354</v>
      </c>
      <c r="I233" s="465">
        <v>47929.824130495428</v>
      </c>
      <c r="J233" s="313"/>
      <c r="K233" s="342"/>
      <c r="L233" s="375"/>
      <c r="M233" s="5"/>
    </row>
    <row r="234" spans="1:13">
      <c r="A234" s="39"/>
      <c r="B234" s="366" t="s">
        <v>447</v>
      </c>
      <c r="C234" s="284" t="s">
        <v>448</v>
      </c>
      <c r="D234" s="182">
        <v>3.1508620000000001</v>
      </c>
      <c r="E234" s="183">
        <v>4.7208888888888882</v>
      </c>
      <c r="F234" s="403">
        <v>36740.217415201878</v>
      </c>
      <c r="G234" s="306">
        <v>39292.733930652808</v>
      </c>
      <c r="H234" s="306">
        <v>41837.37339071212</v>
      </c>
      <c r="I234" s="464">
        <v>45908.796526807018</v>
      </c>
      <c r="J234" s="306"/>
      <c r="K234" s="318"/>
      <c r="L234" s="434"/>
      <c r="M234" s="5"/>
    </row>
    <row r="235" spans="1:13">
      <c r="A235" s="40"/>
      <c r="B235" s="368" t="s">
        <v>449</v>
      </c>
      <c r="C235" s="291" t="s">
        <v>450</v>
      </c>
      <c r="D235" s="166">
        <v>3.1179720000000004</v>
      </c>
      <c r="E235" s="167">
        <v>4.671712962962963</v>
      </c>
      <c r="F235" s="357">
        <v>36357.553115270748</v>
      </c>
      <c r="G235" s="310">
        <v>38883.311318335298</v>
      </c>
      <c r="H235" s="310">
        <v>41401.444117352316</v>
      </c>
      <c r="I235" s="463">
        <v>45430.456595779549</v>
      </c>
      <c r="J235" s="310"/>
      <c r="K235" s="320"/>
      <c r="L235" s="374"/>
      <c r="M235" s="5"/>
    </row>
    <row r="236" spans="1:13">
      <c r="A236" s="41"/>
      <c r="B236" s="368" t="s">
        <v>451</v>
      </c>
      <c r="C236" s="291" t="s">
        <v>452</v>
      </c>
      <c r="D236" s="166">
        <v>3.0850820000000008</v>
      </c>
      <c r="E236" s="167">
        <v>4.6225370370370369</v>
      </c>
      <c r="F236" s="357">
        <v>35974.888815339618</v>
      </c>
      <c r="G236" s="310">
        <v>38473.888706017788</v>
      </c>
      <c r="H236" s="310">
        <v>40965.514843992532</v>
      </c>
      <c r="I236" s="463">
        <v>44952.116664752124</v>
      </c>
      <c r="J236" s="310"/>
      <c r="K236" s="320"/>
      <c r="L236" s="374"/>
      <c r="M236" s="18"/>
    </row>
    <row r="237" spans="1:13">
      <c r="A237" s="19"/>
      <c r="B237" s="368" t="s">
        <v>453</v>
      </c>
      <c r="C237" s="291" t="s">
        <v>454</v>
      </c>
      <c r="D237" s="166">
        <v>3.0521919999999998</v>
      </c>
      <c r="E237" s="167">
        <v>4.5733611111111108</v>
      </c>
      <c r="F237" s="357">
        <v>35592.224515408481</v>
      </c>
      <c r="G237" s="310">
        <v>38064.466093700263</v>
      </c>
      <c r="H237" s="310">
        <v>40529.58557063272</v>
      </c>
      <c r="I237" s="463">
        <v>44473.776733724662</v>
      </c>
      <c r="J237" s="310"/>
      <c r="K237" s="320"/>
      <c r="L237" s="374"/>
      <c r="M237" s="20"/>
    </row>
    <row r="238" spans="1:13">
      <c r="A238" s="4"/>
      <c r="B238" s="368" t="s">
        <v>455</v>
      </c>
      <c r="C238" s="291" t="s">
        <v>456</v>
      </c>
      <c r="D238" s="166">
        <v>3.0193020000000002</v>
      </c>
      <c r="E238" s="167">
        <v>4.5241851851851846</v>
      </c>
      <c r="F238" s="357">
        <v>35209.560215477344</v>
      </c>
      <c r="G238" s="310">
        <v>37655.04348138276</v>
      </c>
      <c r="H238" s="310">
        <v>40093.656297272937</v>
      </c>
      <c r="I238" s="463">
        <v>43995.436802697201</v>
      </c>
      <c r="J238" s="310"/>
      <c r="K238" s="320"/>
      <c r="L238" s="374"/>
      <c r="M238" s="20"/>
    </row>
    <row r="239" spans="1:13" ht="15.75" thickBot="1">
      <c r="A239" s="10"/>
      <c r="B239" s="369" t="s">
        <v>457</v>
      </c>
      <c r="C239" s="298" t="s">
        <v>458</v>
      </c>
      <c r="D239" s="174">
        <v>2.9864120000000001</v>
      </c>
      <c r="E239" s="175">
        <v>4.4750092592592585</v>
      </c>
      <c r="F239" s="406">
        <v>34826.895915546222</v>
      </c>
      <c r="G239" s="334">
        <v>37245.620869065242</v>
      </c>
      <c r="H239" s="334">
        <v>39657.727023913125</v>
      </c>
      <c r="I239" s="469">
        <v>43517.096871669753</v>
      </c>
      <c r="J239" s="334"/>
      <c r="K239" s="447"/>
      <c r="L239" s="435"/>
      <c r="M239" s="5"/>
    </row>
    <row r="240" spans="1:13">
      <c r="A240" s="12"/>
      <c r="B240" s="366" t="s">
        <v>459</v>
      </c>
      <c r="C240" s="284" t="s">
        <v>460</v>
      </c>
      <c r="D240" s="182">
        <v>2.9535220000000004</v>
      </c>
      <c r="E240" s="183">
        <v>4.4258333333333333</v>
      </c>
      <c r="F240" s="328">
        <v>32363.988978448881</v>
      </c>
      <c r="G240" s="329">
        <v>34444.23161561507</v>
      </c>
      <c r="H240" s="329">
        <v>36352.711210659567</v>
      </c>
      <c r="I240" s="468">
        <v>39221.797750553342</v>
      </c>
      <c r="J240" s="329">
        <v>44470.116636925661</v>
      </c>
      <c r="K240" s="330"/>
      <c r="L240" s="438"/>
      <c r="M240" s="18"/>
    </row>
    <row r="241" spans="1:13">
      <c r="A241" s="19"/>
      <c r="B241" s="368" t="s">
        <v>461</v>
      </c>
      <c r="C241" s="291" t="s">
        <v>462</v>
      </c>
      <c r="D241" s="166">
        <v>2.9206320000000008</v>
      </c>
      <c r="E241" s="167">
        <v>4.3766574074074072</v>
      </c>
      <c r="F241" s="308">
        <v>32004.650538862843</v>
      </c>
      <c r="G241" s="310">
        <v>34061.56731568394</v>
      </c>
      <c r="H241" s="310">
        <v>35948.841581894601</v>
      </c>
      <c r="I241" s="463">
        <v>38785.868477193544</v>
      </c>
      <c r="J241" s="310">
        <v>43975.872709272844</v>
      </c>
      <c r="K241" s="318"/>
      <c r="L241" s="374"/>
      <c r="M241" s="18"/>
    </row>
    <row r="242" spans="1:13">
      <c r="A242" s="19"/>
      <c r="B242" s="368" t="s">
        <v>463</v>
      </c>
      <c r="C242" s="291" t="s">
        <v>464</v>
      </c>
      <c r="D242" s="166">
        <v>2.8877419999999998</v>
      </c>
      <c r="E242" s="167">
        <v>4.3274814814814819</v>
      </c>
      <c r="F242" s="308">
        <v>31645.312099276794</v>
      </c>
      <c r="G242" s="310">
        <v>33678.903015752803</v>
      </c>
      <c r="H242" s="310">
        <v>35544.971953129643</v>
      </c>
      <c r="I242" s="463">
        <v>38349.939203833739</v>
      </c>
      <c r="J242" s="310">
        <v>43481.628781620035</v>
      </c>
      <c r="K242" s="320"/>
      <c r="L242" s="374"/>
      <c r="M242" s="11"/>
    </row>
    <row r="243" spans="1:13">
      <c r="A243" s="12"/>
      <c r="B243" s="368" t="s">
        <v>465</v>
      </c>
      <c r="C243" s="291" t="s">
        <v>466</v>
      </c>
      <c r="D243" s="166">
        <v>2.8548520000000002</v>
      </c>
      <c r="E243" s="167">
        <v>4.2783055555555549</v>
      </c>
      <c r="F243" s="308">
        <v>31285.97365969075</v>
      </c>
      <c r="G243" s="310">
        <v>33296.238715821666</v>
      </c>
      <c r="H243" s="310">
        <v>35141.102324364678</v>
      </c>
      <c r="I243" s="463">
        <v>37914.009930473934</v>
      </c>
      <c r="J243" s="310">
        <v>42987.384853967189</v>
      </c>
      <c r="K243" s="320"/>
      <c r="L243" s="374"/>
      <c r="M243" s="20"/>
    </row>
    <row r="244" spans="1:13">
      <c r="A244" s="10"/>
      <c r="B244" s="368" t="s">
        <v>467</v>
      </c>
      <c r="C244" s="291" t="s">
        <v>468</v>
      </c>
      <c r="D244" s="166">
        <v>2.8219620000000005</v>
      </c>
      <c r="E244" s="167">
        <v>4.2291296296296288</v>
      </c>
      <c r="F244" s="308">
        <v>30926.635220104716</v>
      </c>
      <c r="G244" s="310">
        <v>32913.574415890529</v>
      </c>
      <c r="H244" s="310">
        <v>34737.232695599712</v>
      </c>
      <c r="I244" s="463">
        <v>37478.080657114144</v>
      </c>
      <c r="J244" s="310">
        <v>42493.140926314365</v>
      </c>
      <c r="K244" s="320"/>
      <c r="L244" s="374"/>
      <c r="M244" s="11"/>
    </row>
    <row r="245" spans="1:13" ht="15.75" thickBot="1">
      <c r="A245" s="4"/>
      <c r="B245" s="369" t="s">
        <v>469</v>
      </c>
      <c r="C245" s="298" t="s">
        <v>470</v>
      </c>
      <c r="D245" s="174">
        <v>2.7890720000000004</v>
      </c>
      <c r="E245" s="175">
        <v>4.1799537037037036</v>
      </c>
      <c r="F245" s="311">
        <v>30567.296780518682</v>
      </c>
      <c r="G245" s="313">
        <v>32530.91011595941</v>
      </c>
      <c r="H245" s="313">
        <v>34333.363066834754</v>
      </c>
      <c r="I245" s="465">
        <v>37042.151383754324</v>
      </c>
      <c r="J245" s="313">
        <v>41998.896998661541</v>
      </c>
      <c r="K245" s="313"/>
      <c r="L245" s="375"/>
      <c r="M245" s="11"/>
    </row>
    <row r="246" spans="1:13">
      <c r="A246" s="12"/>
      <c r="B246" s="366" t="s">
        <v>471</v>
      </c>
      <c r="C246" s="181" t="s">
        <v>472</v>
      </c>
      <c r="D246" s="182">
        <v>2.7561820000000004</v>
      </c>
      <c r="E246" s="183">
        <v>4.1307777777777774</v>
      </c>
      <c r="F246" s="355">
        <v>27987.913265918021</v>
      </c>
      <c r="G246" s="367">
        <v>30207.958340932644</v>
      </c>
      <c r="H246" s="317">
        <v>31098.582151953397</v>
      </c>
      <c r="I246" s="462">
        <v>33929.493438069789</v>
      </c>
      <c r="J246" s="317">
        <v>37942.157826925686</v>
      </c>
      <c r="K246" s="338">
        <v>41504.653071008725</v>
      </c>
      <c r="L246" s="340"/>
      <c r="M246" s="18"/>
    </row>
    <row r="247" spans="1:13">
      <c r="A247" s="12"/>
      <c r="B247" s="368" t="s">
        <v>473</v>
      </c>
      <c r="C247" s="165" t="s">
        <v>474</v>
      </c>
      <c r="D247" s="166">
        <v>2.7232920000000003</v>
      </c>
      <c r="E247" s="167">
        <v>4.0816018518518522</v>
      </c>
      <c r="F247" s="357">
        <v>27655.195300029889</v>
      </c>
      <c r="G247" s="309">
        <v>29848.619901346596</v>
      </c>
      <c r="H247" s="310">
        <v>30728.641047950445</v>
      </c>
      <c r="I247" s="463">
        <v>33525.623809304831</v>
      </c>
      <c r="J247" s="310">
        <v>37490.324556940519</v>
      </c>
      <c r="K247" s="320">
        <v>39048.916226226836</v>
      </c>
      <c r="L247" s="321"/>
      <c r="M247" s="5"/>
    </row>
    <row r="248" spans="1:13">
      <c r="A248" s="10"/>
      <c r="B248" s="368" t="s">
        <v>475</v>
      </c>
      <c r="C248" s="165" t="s">
        <v>476</v>
      </c>
      <c r="D248" s="166">
        <v>2.6904020000000002</v>
      </c>
      <c r="E248" s="167">
        <v>4.0324259259259252</v>
      </c>
      <c r="F248" s="357">
        <v>27322.477334141757</v>
      </c>
      <c r="G248" s="309">
        <v>29489.281461760565</v>
      </c>
      <c r="H248" s="310">
        <v>30358.699943947497</v>
      </c>
      <c r="I248" s="463">
        <v>33121.754180539872</v>
      </c>
      <c r="J248" s="310">
        <v>37038.491286955352</v>
      </c>
      <c r="K248" s="320">
        <v>38554.672298574034</v>
      </c>
      <c r="L248" s="321"/>
      <c r="M248" s="20"/>
    </row>
    <row r="249" spans="1:13">
      <c r="A249" s="4"/>
      <c r="B249" s="368" t="s">
        <v>477</v>
      </c>
      <c r="C249" s="165" t="s">
        <v>478</v>
      </c>
      <c r="D249" s="166">
        <v>2.6575120000000001</v>
      </c>
      <c r="E249" s="167">
        <v>3.9832499999999995</v>
      </c>
      <c r="F249" s="357">
        <v>26989.759368253606</v>
      </c>
      <c r="G249" s="309">
        <v>29129.943022174524</v>
      </c>
      <c r="H249" s="310">
        <v>29988.758839944541</v>
      </c>
      <c r="I249" s="463">
        <v>32717.884551774918</v>
      </c>
      <c r="J249" s="310">
        <v>36586.658016970192</v>
      </c>
      <c r="K249" s="320">
        <v>38060.428370921196</v>
      </c>
      <c r="L249" s="321"/>
      <c r="M249" s="11"/>
    </row>
    <row r="250" spans="1:13">
      <c r="A250" s="4"/>
      <c r="B250" s="368" t="s">
        <v>479</v>
      </c>
      <c r="C250" s="165" t="s">
        <v>480</v>
      </c>
      <c r="D250" s="166">
        <v>2.6246220000000005</v>
      </c>
      <c r="E250" s="167">
        <v>3.9340740740740738</v>
      </c>
      <c r="F250" s="357">
        <v>26657.041402365463</v>
      </c>
      <c r="G250" s="309">
        <v>28770.604582588483</v>
      </c>
      <c r="H250" s="310">
        <v>29618.817735941589</v>
      </c>
      <c r="I250" s="463">
        <v>32314.014923009952</v>
      </c>
      <c r="J250" s="310">
        <v>36134.824746985018</v>
      </c>
      <c r="K250" s="320">
        <v>37566.184443268387</v>
      </c>
      <c r="L250" s="321"/>
      <c r="M250" s="11"/>
    </row>
    <row r="251" spans="1:13" ht="15.75" thickBot="1">
      <c r="A251" s="19"/>
      <c r="B251" s="369" t="s">
        <v>481</v>
      </c>
      <c r="C251" s="173" t="s">
        <v>482</v>
      </c>
      <c r="D251" s="174">
        <v>2.5917320000000004</v>
      </c>
      <c r="E251" s="175">
        <v>3.8848981481481482</v>
      </c>
      <c r="F251" s="406">
        <v>26324.323436477323</v>
      </c>
      <c r="G251" s="448">
        <v>28411.266143002442</v>
      </c>
      <c r="H251" s="334">
        <v>29248.87663193863</v>
      </c>
      <c r="I251" s="469">
        <v>31910.145294244991</v>
      </c>
      <c r="J251" s="334">
        <v>35682.991476999843</v>
      </c>
      <c r="K251" s="335">
        <v>37071.940515615563</v>
      </c>
      <c r="L251" s="336"/>
      <c r="M251" s="20"/>
    </row>
    <row r="252" spans="1:13">
      <c r="A252" s="12"/>
      <c r="B252" s="366" t="s">
        <v>483</v>
      </c>
      <c r="C252" s="181" t="s">
        <v>484</v>
      </c>
      <c r="D252" s="182">
        <v>2.5588420000000003</v>
      </c>
      <c r="E252" s="183">
        <v>3.835722222222222</v>
      </c>
      <c r="F252" s="328">
        <v>25578.101558329545</v>
      </c>
      <c r="G252" s="329">
        <v>26405.109382848816</v>
      </c>
      <c r="H252" s="329">
        <v>27232.11720736809</v>
      </c>
      <c r="I252" s="468">
        <v>29292.439440195318</v>
      </c>
      <c r="J252" s="329">
        <v>32336.630821197203</v>
      </c>
      <c r="K252" s="330">
        <v>34404.150382495405</v>
      </c>
      <c r="L252" s="331">
        <v>36577.696587962731</v>
      </c>
      <c r="M252" s="5"/>
    </row>
    <row r="253" spans="1:13">
      <c r="A253" s="19"/>
      <c r="B253" s="368" t="s">
        <v>485</v>
      </c>
      <c r="C253" s="165" t="s">
        <v>486</v>
      </c>
      <c r="D253" s="166">
        <v>2.5259520000000002</v>
      </c>
      <c r="E253" s="167">
        <v>3.7865462962962964</v>
      </c>
      <c r="F253" s="308">
        <v>25250.684924649853</v>
      </c>
      <c r="G253" s="310">
        <v>26067.090084752224</v>
      </c>
      <c r="H253" s="310">
        <v>26883.495244854585</v>
      </c>
      <c r="I253" s="463">
        <v>28917.197003983911</v>
      </c>
      <c r="J253" s="310">
        <v>31921.906876671241</v>
      </c>
      <c r="K253" s="320">
        <v>33962.919776927156</v>
      </c>
      <c r="L253" s="321">
        <v>36083.4526603099</v>
      </c>
      <c r="M253" s="18"/>
    </row>
    <row r="254" spans="1:13">
      <c r="A254" s="19"/>
      <c r="B254" s="368" t="s">
        <v>487</v>
      </c>
      <c r="C254" s="165" t="s">
        <v>488</v>
      </c>
      <c r="D254" s="166">
        <v>2.4930620000000001</v>
      </c>
      <c r="E254" s="167">
        <v>3.7373703703703698</v>
      </c>
      <c r="F254" s="308">
        <v>24923.268290970169</v>
      </c>
      <c r="G254" s="310">
        <v>25729.070786655611</v>
      </c>
      <c r="H254" s="310">
        <v>26534.873282341065</v>
      </c>
      <c r="I254" s="463">
        <v>28541.954567772493</v>
      </c>
      <c r="J254" s="310">
        <v>31507.182932145275</v>
      </c>
      <c r="K254" s="320">
        <v>33521.689171358892</v>
      </c>
      <c r="L254" s="321">
        <v>35589.208732657076</v>
      </c>
      <c r="M254" s="20"/>
    </row>
    <row r="255" spans="1:13">
      <c r="A255" s="12"/>
      <c r="B255" s="368" t="s">
        <v>489</v>
      </c>
      <c r="C255" s="165" t="s">
        <v>490</v>
      </c>
      <c r="D255" s="166">
        <v>2.460172</v>
      </c>
      <c r="E255" s="167">
        <v>3.6881944444444441</v>
      </c>
      <c r="F255" s="308">
        <v>24595.851657290477</v>
      </c>
      <c r="G255" s="310">
        <v>25391.05148855902</v>
      </c>
      <c r="H255" s="310">
        <v>26186.251319827559</v>
      </c>
      <c r="I255" s="463">
        <v>28166.712131561086</v>
      </c>
      <c r="J255" s="310">
        <v>31092.458987619299</v>
      </c>
      <c r="K255" s="320">
        <v>33080.458565790643</v>
      </c>
      <c r="L255" s="321">
        <v>35094.964805004267</v>
      </c>
      <c r="M255" s="5"/>
    </row>
    <row r="256" spans="1:13">
      <c r="A256" s="19"/>
      <c r="B256" s="368" t="s">
        <v>491</v>
      </c>
      <c r="C256" s="165" t="s">
        <v>492</v>
      </c>
      <c r="D256" s="166">
        <v>2.4272820000000004</v>
      </c>
      <c r="E256" s="167">
        <v>3.6390185185185184</v>
      </c>
      <c r="F256" s="308">
        <v>24268.435023610808</v>
      </c>
      <c r="G256" s="310">
        <v>25053.032190462422</v>
      </c>
      <c r="H256" s="310">
        <v>25837.629357314039</v>
      </c>
      <c r="I256" s="463">
        <v>27791.469695349671</v>
      </c>
      <c r="J256" s="310">
        <v>30677.735043093337</v>
      </c>
      <c r="K256" s="320">
        <v>32639.227960222375</v>
      </c>
      <c r="L256" s="321">
        <v>34600.720877351436</v>
      </c>
      <c r="M256" s="5"/>
    </row>
    <row r="257" spans="1:13" ht="15.75" thickBot="1">
      <c r="A257" s="10"/>
      <c r="B257" s="369" t="s">
        <v>493</v>
      </c>
      <c r="C257" s="173" t="s">
        <v>494</v>
      </c>
      <c r="D257" s="174">
        <v>2.3943920000000003</v>
      </c>
      <c r="E257" s="175">
        <v>3.5898425925925923</v>
      </c>
      <c r="F257" s="333">
        <v>23941.018389931116</v>
      </c>
      <c r="G257" s="334">
        <v>24715.012892365823</v>
      </c>
      <c r="H257" s="334">
        <v>25489.00739480053</v>
      </c>
      <c r="I257" s="469">
        <v>27416.227259138246</v>
      </c>
      <c r="J257" s="334">
        <v>30263.01109856736</v>
      </c>
      <c r="K257" s="335">
        <v>32197.997354654137</v>
      </c>
      <c r="L257" s="336">
        <v>34106.476949698612</v>
      </c>
      <c r="M257" s="5"/>
    </row>
    <row r="258" spans="1:13">
      <c r="A258" s="4"/>
      <c r="B258" s="366" t="s">
        <v>495</v>
      </c>
      <c r="C258" s="181" t="s">
        <v>496</v>
      </c>
      <c r="D258" s="182">
        <v>2.3615019999999998</v>
      </c>
      <c r="E258" s="183">
        <v>3.5406666666666666</v>
      </c>
      <c r="F258" s="328">
        <v>22920.281264195877</v>
      </c>
      <c r="G258" s="329">
        <v>23683.67310221367</v>
      </c>
      <c r="H258" s="329">
        <v>24447.064940231467</v>
      </c>
      <c r="I258" s="468">
        <v>25592.152697258156</v>
      </c>
      <c r="J258" s="329">
        <v>27116.414407425364</v>
      </c>
      <c r="K258" s="330">
        <v>29164.849075352849</v>
      </c>
      <c r="L258" s="331">
        <v>31843.985089428978</v>
      </c>
      <c r="M258" s="18"/>
    </row>
    <row r="259" spans="1:13">
      <c r="A259" s="12"/>
      <c r="B259" s="368" t="s">
        <v>497</v>
      </c>
      <c r="C259" s="165" t="s">
        <v>498</v>
      </c>
      <c r="D259" s="166">
        <v>2.3286120000000001</v>
      </c>
      <c r="E259" s="167">
        <v>3.4914907407407405</v>
      </c>
      <c r="F259" s="308">
        <v>22603.467294933111</v>
      </c>
      <c r="G259" s="310">
        <v>23356.256468533982</v>
      </c>
      <c r="H259" s="310">
        <v>24109.045642134864</v>
      </c>
      <c r="I259" s="463">
        <v>25238.229402536192</v>
      </c>
      <c r="J259" s="310">
        <v>26741.171971213946</v>
      </c>
      <c r="K259" s="320">
        <v>28760.979446587891</v>
      </c>
      <c r="L259" s="321">
        <v>31402.754483860717</v>
      </c>
      <c r="M259" s="20"/>
    </row>
    <row r="260" spans="1:13">
      <c r="A260" s="10"/>
      <c r="B260" s="368" t="s">
        <v>499</v>
      </c>
      <c r="C260" s="165" t="s">
        <v>500</v>
      </c>
      <c r="D260" s="166">
        <v>2.2957220000000005</v>
      </c>
      <c r="E260" s="167">
        <v>3.4423148148148144</v>
      </c>
      <c r="F260" s="308">
        <v>22286.653325670341</v>
      </c>
      <c r="G260" s="310">
        <v>23028.839834854305</v>
      </c>
      <c r="H260" s="310">
        <v>23771.02634403827</v>
      </c>
      <c r="I260" s="463">
        <v>24884.306107814227</v>
      </c>
      <c r="J260" s="310">
        <v>26365.929535002542</v>
      </c>
      <c r="K260" s="320">
        <v>28357.109817822937</v>
      </c>
      <c r="L260" s="321">
        <v>30961.523878292468</v>
      </c>
      <c r="M260" s="20"/>
    </row>
    <row r="261" spans="1:13">
      <c r="A261" s="10"/>
      <c r="B261" s="368" t="s">
        <v>501</v>
      </c>
      <c r="C261" s="165" t="s">
        <v>502</v>
      </c>
      <c r="D261" s="166">
        <v>2.262832</v>
      </c>
      <c r="E261" s="167">
        <v>3.3931388888888887</v>
      </c>
      <c r="F261" s="308">
        <v>21969.839356407567</v>
      </c>
      <c r="G261" s="310">
        <v>22701.423201174624</v>
      </c>
      <c r="H261" s="310">
        <v>23433.007045941671</v>
      </c>
      <c r="I261" s="463">
        <v>24530.382813092252</v>
      </c>
      <c r="J261" s="310">
        <v>25990.687098791128</v>
      </c>
      <c r="K261" s="320">
        <v>27953.240189057975</v>
      </c>
      <c r="L261" s="321">
        <v>30520.293272724215</v>
      </c>
      <c r="M261" s="5"/>
    </row>
    <row r="262" spans="1:13">
      <c r="A262" s="19"/>
      <c r="B262" s="368" t="s">
        <v>503</v>
      </c>
      <c r="C262" s="165" t="s">
        <v>504</v>
      </c>
      <c r="D262" s="166">
        <v>2.2299420000000003</v>
      </c>
      <c r="E262" s="167">
        <v>3.3439629629629626</v>
      </c>
      <c r="F262" s="308">
        <v>21653.025387144804</v>
      </c>
      <c r="G262" s="310">
        <v>22374.00656749494</v>
      </c>
      <c r="H262" s="310">
        <v>23094.987747845073</v>
      </c>
      <c r="I262" s="463">
        <v>24176.45951837028</v>
      </c>
      <c r="J262" s="310">
        <v>25615.444662579721</v>
      </c>
      <c r="K262" s="320">
        <v>27549.370560293013</v>
      </c>
      <c r="L262" s="321">
        <v>30079.062667155958</v>
      </c>
      <c r="M262" s="18"/>
    </row>
    <row r="263" spans="1:13" ht="15.75" thickBot="1">
      <c r="A263" s="4"/>
      <c r="B263" s="369" t="s">
        <v>505</v>
      </c>
      <c r="C263" s="173" t="s">
        <v>506</v>
      </c>
      <c r="D263" s="174">
        <v>2.1970520000000002</v>
      </c>
      <c r="E263" s="175">
        <v>3.2947870370370369</v>
      </c>
      <c r="F263" s="333">
        <v>21336.21141788203</v>
      </c>
      <c r="G263" s="334">
        <v>22046.589933815252</v>
      </c>
      <c r="H263" s="334">
        <v>22756.968449748474</v>
      </c>
      <c r="I263" s="469">
        <v>23822.536223648312</v>
      </c>
      <c r="J263" s="334">
        <v>25240.202226368314</v>
      </c>
      <c r="K263" s="335">
        <v>27145.500931528048</v>
      </c>
      <c r="L263" s="336">
        <v>29637.832061587702</v>
      </c>
      <c r="M263" s="18"/>
    </row>
    <row r="264" spans="1:13">
      <c r="A264" s="12"/>
      <c r="B264" s="366" t="s">
        <v>507</v>
      </c>
      <c r="C264" s="181" t="s">
        <v>508</v>
      </c>
      <c r="D264" s="182">
        <v>2.1641620000000001</v>
      </c>
      <c r="E264" s="183">
        <v>3.2456111111111108</v>
      </c>
      <c r="F264" s="328">
        <v>20669.509522861095</v>
      </c>
      <c r="G264" s="329">
        <v>21019.397448619256</v>
      </c>
      <c r="H264" s="329">
        <v>21719.173300135568</v>
      </c>
      <c r="I264" s="468">
        <v>22418.949151651872</v>
      </c>
      <c r="J264" s="329">
        <v>23118.725003168191</v>
      </c>
      <c r="K264" s="330">
        <v>24864.959790156896</v>
      </c>
      <c r="L264" s="331">
        <v>27091.51922852124</v>
      </c>
      <c r="M264" s="11"/>
    </row>
    <row r="265" spans="1:13">
      <c r="A265" s="12"/>
      <c r="B265" s="368" t="s">
        <v>509</v>
      </c>
      <c r="C265" s="165" t="s">
        <v>510</v>
      </c>
      <c r="D265" s="166">
        <v>2.1312720000000005</v>
      </c>
      <c r="E265" s="167">
        <v>3.1964351851851851</v>
      </c>
      <c r="F265" s="308">
        <v>20357.996885806788</v>
      </c>
      <c r="G265" s="310">
        <v>20702.583479356486</v>
      </c>
      <c r="H265" s="310">
        <v>21391.756666455873</v>
      </c>
      <c r="I265" s="463">
        <v>22080.929853555273</v>
      </c>
      <c r="J265" s="310">
        <v>22770.103040654678</v>
      </c>
      <c r="K265" s="320">
        <v>24489.717353945493</v>
      </c>
      <c r="L265" s="321">
        <v>26682.348267547812</v>
      </c>
      <c r="M265" s="20"/>
    </row>
    <row r="266" spans="1:13">
      <c r="A266" s="10"/>
      <c r="B266" s="368" t="s">
        <v>511</v>
      </c>
      <c r="C266" s="165" t="s">
        <v>512</v>
      </c>
      <c r="D266" s="166">
        <v>2.098382</v>
      </c>
      <c r="E266" s="167">
        <v>3.1472592592592594</v>
      </c>
      <c r="F266" s="308">
        <v>20046.484248752469</v>
      </c>
      <c r="G266" s="310">
        <v>20385.769510093716</v>
      </c>
      <c r="H266" s="310">
        <v>21064.340032776196</v>
      </c>
      <c r="I266" s="463">
        <v>21742.910555458682</v>
      </c>
      <c r="J266" s="310">
        <v>22421.481078141169</v>
      </c>
      <c r="K266" s="320">
        <v>24114.474917734078</v>
      </c>
      <c r="L266" s="321">
        <v>26273.177306574402</v>
      </c>
      <c r="M266" s="11"/>
    </row>
    <row r="267" spans="1:13">
      <c r="A267" s="4"/>
      <c r="B267" s="368" t="s">
        <v>513</v>
      </c>
      <c r="C267" s="165" t="s">
        <v>514</v>
      </c>
      <c r="D267" s="166">
        <v>2.0654919999999999</v>
      </c>
      <c r="E267" s="167">
        <v>3.0980833333333329</v>
      </c>
      <c r="F267" s="308">
        <v>19734.971611698158</v>
      </c>
      <c r="G267" s="310">
        <v>20068.955540830946</v>
      </c>
      <c r="H267" s="310">
        <v>20736.923399096511</v>
      </c>
      <c r="I267" s="463">
        <v>21404.891257362084</v>
      </c>
      <c r="J267" s="310">
        <v>22072.859115627649</v>
      </c>
      <c r="K267" s="320">
        <v>23739.232481522675</v>
      </c>
      <c r="L267" s="321">
        <v>25864.006345600992</v>
      </c>
      <c r="M267" s="11"/>
    </row>
    <row r="268" spans="1:13">
      <c r="A268" s="4"/>
      <c r="B268" s="368" t="s">
        <v>515</v>
      </c>
      <c r="C268" s="165" t="s">
        <v>516</v>
      </c>
      <c r="D268" s="166">
        <v>2.0326020000000002</v>
      </c>
      <c r="E268" s="167">
        <v>3.0489074074074072</v>
      </c>
      <c r="F268" s="308">
        <v>19423.458974643843</v>
      </c>
      <c r="G268" s="310">
        <v>19752.141571568169</v>
      </c>
      <c r="H268" s="310">
        <v>20409.506765416823</v>
      </c>
      <c r="I268" s="463">
        <v>21066.871959265474</v>
      </c>
      <c r="J268" s="310">
        <v>21724.237153114136</v>
      </c>
      <c r="K268" s="320">
        <v>23363.990045311257</v>
      </c>
      <c r="L268" s="321">
        <v>25454.835384627575</v>
      </c>
      <c r="M268" s="20"/>
    </row>
    <row r="269" spans="1:13" ht="15.75" thickBot="1">
      <c r="A269" s="19"/>
      <c r="B269" s="369" t="s">
        <v>517</v>
      </c>
      <c r="C269" s="173" t="s">
        <v>518</v>
      </c>
      <c r="D269" s="174">
        <v>1.9997120000000002</v>
      </c>
      <c r="E269" s="175">
        <v>2.9997314814814811</v>
      </c>
      <c r="F269" s="333">
        <v>19111.946337589532</v>
      </c>
      <c r="G269" s="334">
        <v>19435.327602305399</v>
      </c>
      <c r="H269" s="334">
        <v>20082.090131737143</v>
      </c>
      <c r="I269" s="469">
        <v>20728.852661168879</v>
      </c>
      <c r="J269" s="334">
        <v>21375.615190600627</v>
      </c>
      <c r="K269" s="335">
        <v>22988.747609099853</v>
      </c>
      <c r="L269" s="336">
        <v>25045.664423654154</v>
      </c>
      <c r="M269" s="11"/>
    </row>
    <row r="270" spans="1:13">
      <c r="A270" s="12"/>
      <c r="B270" s="366" t="s">
        <v>519</v>
      </c>
      <c r="C270" s="181" t="s">
        <v>520</v>
      </c>
      <c r="D270" s="182">
        <v>1.9668220000000003</v>
      </c>
      <c r="E270" s="183">
        <v>2.9505555555555554</v>
      </c>
      <c r="F270" s="328">
        <v>18482.353768027802</v>
      </c>
      <c r="G270" s="329">
        <v>18800.433700535217</v>
      </c>
      <c r="H270" s="329">
        <v>19118.513633042628</v>
      </c>
      <c r="I270" s="468">
        <v>19754.673498057458</v>
      </c>
      <c r="J270" s="329">
        <v>20390.833363072277</v>
      </c>
      <c r="K270" s="330">
        <v>21026.993228087107</v>
      </c>
      <c r="L270" s="331">
        <v>22613.505172888443</v>
      </c>
      <c r="M270" s="5"/>
    </row>
    <row r="271" spans="1:13">
      <c r="A271" s="19"/>
      <c r="B271" s="368" t="s">
        <v>521</v>
      </c>
      <c r="C271" s="165" t="s">
        <v>522</v>
      </c>
      <c r="D271" s="166">
        <v>1.9339320000000002</v>
      </c>
      <c r="E271" s="167">
        <v>2.9013796296296297</v>
      </c>
      <c r="F271" s="308">
        <v>18176.142463181943</v>
      </c>
      <c r="G271" s="310">
        <v>18488.921063480899</v>
      </c>
      <c r="H271" s="310">
        <v>18801.699663779858</v>
      </c>
      <c r="I271" s="463">
        <v>19427.25686437777</v>
      </c>
      <c r="J271" s="310">
        <v>20052.814064975686</v>
      </c>
      <c r="K271" s="320">
        <v>20678.371265573598</v>
      </c>
      <c r="L271" s="321">
        <v>22238.262736677032</v>
      </c>
      <c r="M271" s="18"/>
    </row>
    <row r="272" spans="1:13">
      <c r="A272" s="19"/>
      <c r="B272" s="368" t="s">
        <v>523</v>
      </c>
      <c r="C272" s="165" t="s">
        <v>524</v>
      </c>
      <c r="D272" s="166">
        <v>1.9010420000000003</v>
      </c>
      <c r="E272" s="167">
        <v>2.8522037037037036</v>
      </c>
      <c r="F272" s="308">
        <v>17869.931158336083</v>
      </c>
      <c r="G272" s="310">
        <v>18177.408426426591</v>
      </c>
      <c r="H272" s="310">
        <v>18484.885694517092</v>
      </c>
      <c r="I272" s="463">
        <v>19099.840230698086</v>
      </c>
      <c r="J272" s="310">
        <v>19714.794766879091</v>
      </c>
      <c r="K272" s="320">
        <v>20329.749303060085</v>
      </c>
      <c r="L272" s="321">
        <v>21863.020300465621</v>
      </c>
      <c r="M272" s="18"/>
    </row>
    <row r="273" spans="1:13">
      <c r="A273" s="12"/>
      <c r="B273" s="368" t="s">
        <v>525</v>
      </c>
      <c r="C273" s="165" t="s">
        <v>526</v>
      </c>
      <c r="D273" s="166">
        <v>1.868152</v>
      </c>
      <c r="E273" s="167">
        <v>2.8030277777777779</v>
      </c>
      <c r="F273" s="308">
        <v>17563.719853490231</v>
      </c>
      <c r="G273" s="310">
        <v>17865.895789372269</v>
      </c>
      <c r="H273" s="310">
        <v>18168.071725254318</v>
      </c>
      <c r="I273" s="463">
        <v>18772.423597018405</v>
      </c>
      <c r="J273" s="310">
        <v>19376.775468782485</v>
      </c>
      <c r="K273" s="320">
        <v>19981.127340546573</v>
      </c>
      <c r="L273" s="321">
        <v>21487.777864254203</v>
      </c>
      <c r="M273" s="20"/>
    </row>
    <row r="274" spans="1:13">
      <c r="A274" s="19"/>
      <c r="B274" s="368" t="s">
        <v>527</v>
      </c>
      <c r="C274" s="165" t="s">
        <v>528</v>
      </c>
      <c r="D274" s="166">
        <v>1.8352620000000002</v>
      </c>
      <c r="E274" s="167">
        <v>2.7538518518518513</v>
      </c>
      <c r="F274" s="308">
        <v>17257.508548644371</v>
      </c>
      <c r="G274" s="310">
        <v>17554.383152317962</v>
      </c>
      <c r="H274" s="310">
        <v>17851.257755991544</v>
      </c>
      <c r="I274" s="463">
        <v>18445.006963338714</v>
      </c>
      <c r="J274" s="310">
        <v>19038.756170685891</v>
      </c>
      <c r="K274" s="320">
        <v>19632.505378033064</v>
      </c>
      <c r="L274" s="321">
        <v>21112.535428042807</v>
      </c>
      <c r="M274" s="11"/>
    </row>
    <row r="275" spans="1:13" ht="15.75" thickBot="1">
      <c r="A275" s="10"/>
      <c r="B275" s="369" t="s">
        <v>529</v>
      </c>
      <c r="C275" s="173" t="s">
        <v>530</v>
      </c>
      <c r="D275" s="174">
        <v>1.8023720000000001</v>
      </c>
      <c r="E275" s="175">
        <v>2.7046759259259257</v>
      </c>
      <c r="F275" s="333">
        <v>16951.297243798512</v>
      </c>
      <c r="G275" s="334">
        <v>17242.870515263643</v>
      </c>
      <c r="H275" s="334">
        <v>17534.443786728767</v>
      </c>
      <c r="I275" s="469">
        <v>18117.59032965903</v>
      </c>
      <c r="J275" s="334">
        <v>18700.736872589292</v>
      </c>
      <c r="K275" s="335">
        <v>19283.883415519551</v>
      </c>
      <c r="L275" s="336">
        <v>20737.292991831382</v>
      </c>
      <c r="M275" s="11"/>
    </row>
    <row r="276" spans="1:13">
      <c r="A276" s="4"/>
      <c r="B276" s="366" t="s">
        <v>531</v>
      </c>
      <c r="C276" s="181" t="s">
        <v>532</v>
      </c>
      <c r="D276" s="182">
        <v>1.7694820000000002</v>
      </c>
      <c r="E276" s="183">
        <v>2.6555</v>
      </c>
      <c r="F276" s="408">
        <v>16358.813999695982</v>
      </c>
      <c r="G276" s="329">
        <v>16645.085938952652</v>
      </c>
      <c r="H276" s="329">
        <v>16931.357878209328</v>
      </c>
      <c r="I276" s="468">
        <v>17217.629817466001</v>
      </c>
      <c r="J276" s="329">
        <v>17503.901756722669</v>
      </c>
      <c r="K276" s="330">
        <v>18076.445635236018</v>
      </c>
      <c r="L276" s="331">
        <v>18935.261453006042</v>
      </c>
      <c r="M276" s="20"/>
    </row>
    <row r="277" spans="1:13">
      <c r="A277" s="10"/>
      <c r="B277" s="368" t="s">
        <v>533</v>
      </c>
      <c r="C277" s="165" t="s">
        <v>534</v>
      </c>
      <c r="D277" s="166">
        <v>1.7365920000000001</v>
      </c>
      <c r="E277" s="167">
        <v>2.6063240740740738</v>
      </c>
      <c r="F277" s="357">
        <v>16057.904027058581</v>
      </c>
      <c r="G277" s="310">
        <v>16338.874634106794</v>
      </c>
      <c r="H277" s="310">
        <v>16619.845241155006</v>
      </c>
      <c r="I277" s="463">
        <v>16900.815848203227</v>
      </c>
      <c r="J277" s="310">
        <v>17181.786455251447</v>
      </c>
      <c r="K277" s="320">
        <v>17743.727669347878</v>
      </c>
      <c r="L277" s="321">
        <v>18586.639490492522</v>
      </c>
      <c r="M277" s="5"/>
    </row>
    <row r="278" spans="1:13">
      <c r="A278" s="10"/>
      <c r="B278" s="368" t="s">
        <v>535</v>
      </c>
      <c r="C278" s="165" t="s">
        <v>536</v>
      </c>
      <c r="D278" s="166">
        <v>1.703702</v>
      </c>
      <c r="E278" s="167">
        <v>2.5571481481481482</v>
      </c>
      <c r="F278" s="357">
        <v>15756.994054421182</v>
      </c>
      <c r="G278" s="310">
        <v>16032.663329260944</v>
      </c>
      <c r="H278" s="310">
        <v>16308.332604100697</v>
      </c>
      <c r="I278" s="463">
        <v>16584.00187894046</v>
      </c>
      <c r="J278" s="310">
        <v>16859.671153780218</v>
      </c>
      <c r="K278" s="320">
        <v>17411.009703459735</v>
      </c>
      <c r="L278" s="321">
        <v>18238.017527979013</v>
      </c>
      <c r="M278" s="18"/>
    </row>
    <row r="279" spans="1:13">
      <c r="A279" s="10"/>
      <c r="B279" s="368" t="s">
        <v>537</v>
      </c>
      <c r="C279" s="165" t="s">
        <v>538</v>
      </c>
      <c r="D279" s="166">
        <v>1.6708120000000002</v>
      </c>
      <c r="E279" s="167">
        <v>2.507972222222222</v>
      </c>
      <c r="F279" s="357">
        <v>15456.084081783785</v>
      </c>
      <c r="G279" s="310">
        <v>15726.452024415088</v>
      </c>
      <c r="H279" s="310">
        <v>15996.819967046387</v>
      </c>
      <c r="I279" s="463">
        <v>16267.18790967769</v>
      </c>
      <c r="J279" s="310">
        <v>16537.555852308997</v>
      </c>
      <c r="K279" s="320">
        <v>17078.291737571599</v>
      </c>
      <c r="L279" s="321">
        <v>17889.395565465496</v>
      </c>
      <c r="M279" s="21"/>
    </row>
    <row r="280" spans="1:13">
      <c r="A280" s="4"/>
      <c r="B280" s="368" t="s">
        <v>539</v>
      </c>
      <c r="C280" s="165" t="s">
        <v>540</v>
      </c>
      <c r="D280" s="166">
        <v>1.6379220000000003</v>
      </c>
      <c r="E280" s="167">
        <v>2.4587962962962964</v>
      </c>
      <c r="F280" s="357">
        <v>15155.174109146386</v>
      </c>
      <c r="G280" s="310">
        <v>15420.240719569227</v>
      </c>
      <c r="H280" s="310">
        <v>15685.307329992074</v>
      </c>
      <c r="I280" s="463">
        <v>15950.37394041492</v>
      </c>
      <c r="J280" s="310">
        <v>16215.440550837762</v>
      </c>
      <c r="K280" s="320">
        <v>16745.573771683452</v>
      </c>
      <c r="L280" s="321">
        <v>17540.773602951987</v>
      </c>
      <c r="M280" s="22"/>
    </row>
    <row r="281" spans="1:13" ht="15.75" thickBot="1">
      <c r="A281" s="12"/>
      <c r="B281" s="369" t="s">
        <v>541</v>
      </c>
      <c r="C281" s="173" t="s">
        <v>542</v>
      </c>
      <c r="D281" s="174">
        <v>1.605032</v>
      </c>
      <c r="E281" s="175">
        <v>2.4096203703703702</v>
      </c>
      <c r="F281" s="406">
        <v>14854.26413650898</v>
      </c>
      <c r="G281" s="334">
        <v>15114.029414723371</v>
      </c>
      <c r="H281" s="334">
        <v>15373.794692937752</v>
      </c>
      <c r="I281" s="469">
        <v>15633.559971152144</v>
      </c>
      <c r="J281" s="334">
        <v>15893.32524936653</v>
      </c>
      <c r="K281" s="335">
        <v>16412.855805795309</v>
      </c>
      <c r="L281" s="336">
        <v>17192.151640438475</v>
      </c>
      <c r="M281" s="23"/>
    </row>
    <row r="282" spans="1:13">
      <c r="A282" s="12"/>
      <c r="B282" s="366" t="s">
        <v>543</v>
      </c>
      <c r="C282" s="181" t="s">
        <v>544</v>
      </c>
      <c r="D282" s="182">
        <v>1.5721420000000002</v>
      </c>
      <c r="E282" s="183">
        <v>2.3604444444444441</v>
      </c>
      <c r="F282" s="408">
        <v>14044.426271859715</v>
      </c>
      <c r="G282" s="329">
        <v>14298.890217865648</v>
      </c>
      <c r="H282" s="329">
        <v>14298.890217865648</v>
      </c>
      <c r="I282" s="468">
        <v>14553.354163871581</v>
      </c>
      <c r="J282" s="329">
        <v>14807.818109877511</v>
      </c>
      <c r="K282" s="330">
        <v>15316.746001889371</v>
      </c>
      <c r="L282" s="331">
        <v>15825.673893901232</v>
      </c>
      <c r="M282" s="22"/>
    </row>
    <row r="283" spans="1:13">
      <c r="A283" s="10"/>
      <c r="B283" s="368" t="s">
        <v>545</v>
      </c>
      <c r="C283" s="165" t="s">
        <v>546</v>
      </c>
      <c r="D283" s="166">
        <v>1.5392520000000001</v>
      </c>
      <c r="E283" s="167">
        <v>2.3112685185185184</v>
      </c>
      <c r="F283" s="357">
        <v>13754.118963639234</v>
      </c>
      <c r="G283" s="310">
        <v>14003.281577436706</v>
      </c>
      <c r="H283" s="310">
        <v>14003.281577436706</v>
      </c>
      <c r="I283" s="463">
        <v>14252.444191234183</v>
      </c>
      <c r="J283" s="310">
        <v>14501.606805031655</v>
      </c>
      <c r="K283" s="320">
        <v>14999.932032626601</v>
      </c>
      <c r="L283" s="321">
        <v>15498.257260221551</v>
      </c>
      <c r="M283" s="24"/>
    </row>
    <row r="284" spans="1:13">
      <c r="A284" s="4"/>
      <c r="B284" s="368" t="s">
        <v>547</v>
      </c>
      <c r="C284" s="165" t="s">
        <v>548</v>
      </c>
      <c r="D284" s="166">
        <v>1.506362</v>
      </c>
      <c r="E284" s="167">
        <v>2.2620925925925923</v>
      </c>
      <c r="F284" s="357">
        <v>13463.811655418744</v>
      </c>
      <c r="G284" s="310">
        <v>13707.672937007763</v>
      </c>
      <c r="H284" s="310">
        <v>13707.672937007763</v>
      </c>
      <c r="I284" s="463">
        <v>13951.534218596777</v>
      </c>
      <c r="J284" s="310">
        <v>14195.395500185796</v>
      </c>
      <c r="K284" s="320">
        <v>14683.118063363831</v>
      </c>
      <c r="L284" s="321">
        <v>15170.840626541865</v>
      </c>
      <c r="M284" s="7"/>
    </row>
    <row r="285" spans="1:13">
      <c r="A285" s="4"/>
      <c r="B285" s="368" t="s">
        <v>549</v>
      </c>
      <c r="C285" s="165" t="s">
        <v>550</v>
      </c>
      <c r="D285" s="166">
        <v>1.4734720000000003</v>
      </c>
      <c r="E285" s="167">
        <v>2.2129166666666666</v>
      </c>
      <c r="F285" s="357">
        <v>13173.504347198257</v>
      </c>
      <c r="G285" s="310">
        <v>13412.064296578816</v>
      </c>
      <c r="H285" s="310">
        <v>13412.064296578816</v>
      </c>
      <c r="I285" s="463">
        <v>13650.624245959376</v>
      </c>
      <c r="J285" s="310">
        <v>13889.18419533994</v>
      </c>
      <c r="K285" s="320">
        <v>14366.304094101062</v>
      </c>
      <c r="L285" s="321">
        <v>14843.423992862183</v>
      </c>
      <c r="M285" s="9"/>
    </row>
    <row r="286" spans="1:13">
      <c r="A286" s="19"/>
      <c r="B286" s="368" t="s">
        <v>551</v>
      </c>
      <c r="C286" s="165" t="s">
        <v>552</v>
      </c>
      <c r="D286" s="166">
        <v>1.4405820000000003</v>
      </c>
      <c r="E286" s="167">
        <v>2.163740740740741</v>
      </c>
      <c r="F286" s="357">
        <v>12883.197038977771</v>
      </c>
      <c r="G286" s="310">
        <v>13116.45565614987</v>
      </c>
      <c r="H286" s="310">
        <v>13116.45565614987</v>
      </c>
      <c r="I286" s="463">
        <v>13349.714273321983</v>
      </c>
      <c r="J286" s="310">
        <v>13582.97289049408</v>
      </c>
      <c r="K286" s="320">
        <v>14049.490124838292</v>
      </c>
      <c r="L286" s="321">
        <v>14516.007359182498</v>
      </c>
      <c r="M286" s="11"/>
    </row>
    <row r="287" spans="1:13" ht="15.75" thickBot="1">
      <c r="A287" s="19"/>
      <c r="B287" s="369" t="s">
        <v>553</v>
      </c>
      <c r="C287" s="173" t="s">
        <v>554</v>
      </c>
      <c r="D287" s="174">
        <v>1.4076920000000002</v>
      </c>
      <c r="E287" s="175">
        <v>2.1145648148148144</v>
      </c>
      <c r="F287" s="406">
        <v>12592.889730757284</v>
      </c>
      <c r="G287" s="334">
        <v>12820.84701572093</v>
      </c>
      <c r="H287" s="334">
        <v>12820.84701572093</v>
      </c>
      <c r="I287" s="469">
        <v>13048.804300684576</v>
      </c>
      <c r="J287" s="334">
        <v>13276.761585648226</v>
      </c>
      <c r="K287" s="335">
        <v>13732.676155575515</v>
      </c>
      <c r="L287" s="336">
        <v>14188.590725502812</v>
      </c>
      <c r="M287" s="18"/>
    </row>
    <row r="288" spans="1:13">
      <c r="A288" s="12"/>
      <c r="B288" s="366" t="s">
        <v>555</v>
      </c>
      <c r="C288" s="181" t="s">
        <v>556</v>
      </c>
      <c r="D288" s="182">
        <v>1.3748020000000001</v>
      </c>
      <c r="E288" s="183">
        <v>2.0653888888888887</v>
      </c>
      <c r="F288" s="408">
        <v>12149.997815743847</v>
      </c>
      <c r="G288" s="329">
        <v>12372.65376849904</v>
      </c>
      <c r="H288" s="329">
        <v>12372.65376849904</v>
      </c>
      <c r="I288" s="468">
        <v>12595.309721254227</v>
      </c>
      <c r="J288" s="329">
        <v>12817.96567400942</v>
      </c>
      <c r="K288" s="330">
        <v>13040.621626764609</v>
      </c>
      <c r="L288" s="331">
        <v>13263.277579519805</v>
      </c>
      <c r="M288" s="5"/>
    </row>
    <row r="289" spans="1:13">
      <c r="A289" s="4"/>
      <c r="B289" s="368" t="s">
        <v>557</v>
      </c>
      <c r="C289" s="165" t="s">
        <v>558</v>
      </c>
      <c r="D289" s="166">
        <v>1.3419120000000002</v>
      </c>
      <c r="E289" s="167">
        <v>2.0162129629629626</v>
      </c>
      <c r="F289" s="357">
        <v>11864.991839731822</v>
      </c>
      <c r="G289" s="310">
        <v>12082.34646027855</v>
      </c>
      <c r="H289" s="310">
        <v>12082.34646027855</v>
      </c>
      <c r="I289" s="463">
        <v>12299.701080825282</v>
      </c>
      <c r="J289" s="310">
        <v>12517.055701372015</v>
      </c>
      <c r="K289" s="320">
        <v>12734.410321918749</v>
      </c>
      <c r="L289" s="321">
        <v>12951.764942465481</v>
      </c>
      <c r="M289" s="20"/>
    </row>
    <row r="290" spans="1:13">
      <c r="A290" s="19"/>
      <c r="B290" s="368" t="s">
        <v>559</v>
      </c>
      <c r="C290" s="165" t="s">
        <v>560</v>
      </c>
      <c r="D290" s="166">
        <v>1.3090220000000001</v>
      </c>
      <c r="E290" s="167">
        <v>1.9670370370370369</v>
      </c>
      <c r="F290" s="357">
        <v>11579.985863719792</v>
      </c>
      <c r="G290" s="310">
        <v>11792.039152058071</v>
      </c>
      <c r="H290" s="310">
        <v>11792.039152058071</v>
      </c>
      <c r="I290" s="463">
        <v>12004.092440396344</v>
      </c>
      <c r="J290" s="310">
        <v>12216.145728734618</v>
      </c>
      <c r="K290" s="320">
        <v>12428.199017072893</v>
      </c>
      <c r="L290" s="321">
        <v>12640.25230541117</v>
      </c>
      <c r="M290" s="11"/>
    </row>
    <row r="291" spans="1:13">
      <c r="A291" s="12"/>
      <c r="B291" s="368" t="s">
        <v>561</v>
      </c>
      <c r="C291" s="165" t="s">
        <v>562</v>
      </c>
      <c r="D291" s="166">
        <v>1.276132</v>
      </c>
      <c r="E291" s="167">
        <v>1.917861111111111</v>
      </c>
      <c r="F291" s="357">
        <v>11294.979887707756</v>
      </c>
      <c r="G291" s="310">
        <v>11501.731843837575</v>
      </c>
      <c r="H291" s="310">
        <v>11501.731843837575</v>
      </c>
      <c r="I291" s="463">
        <v>11708.483799967395</v>
      </c>
      <c r="J291" s="310">
        <v>11915.235756097218</v>
      </c>
      <c r="K291" s="320">
        <v>12121.987712227037</v>
      </c>
      <c r="L291" s="321">
        <v>12328.739668356851</v>
      </c>
      <c r="M291" s="11"/>
    </row>
    <row r="292" spans="1:13">
      <c r="A292" s="19"/>
      <c r="B292" s="368" t="s">
        <v>563</v>
      </c>
      <c r="C292" s="165" t="s">
        <v>564</v>
      </c>
      <c r="D292" s="166">
        <v>1.2432420000000002</v>
      </c>
      <c r="E292" s="167">
        <v>1.8686851851851849</v>
      </c>
      <c r="F292" s="357">
        <v>11009.973911695728</v>
      </c>
      <c r="G292" s="310">
        <v>11211.424535617089</v>
      </c>
      <c r="H292" s="310">
        <v>11211.424535617089</v>
      </c>
      <c r="I292" s="463">
        <v>11412.875159538455</v>
      </c>
      <c r="J292" s="310">
        <v>11614.325783459815</v>
      </c>
      <c r="K292" s="320">
        <v>11815.776407381176</v>
      </c>
      <c r="L292" s="321">
        <v>12017.227031302542</v>
      </c>
      <c r="M292" s="20"/>
    </row>
    <row r="293" spans="1:13" ht="15.75" thickBot="1">
      <c r="A293" s="10"/>
      <c r="B293" s="369" t="s">
        <v>565</v>
      </c>
      <c r="C293" s="173" t="s">
        <v>566</v>
      </c>
      <c r="D293" s="174">
        <v>1.2103520000000001</v>
      </c>
      <c r="E293" s="175">
        <v>1.8195092592592592</v>
      </c>
      <c r="F293" s="406">
        <v>10724.9679356837</v>
      </c>
      <c r="G293" s="334">
        <v>10921.117227396606</v>
      </c>
      <c r="H293" s="334">
        <v>10921.117227396606</v>
      </c>
      <c r="I293" s="469">
        <v>11117.266519109511</v>
      </c>
      <c r="J293" s="334">
        <v>11313.415810822418</v>
      </c>
      <c r="K293" s="335">
        <v>11509.56510253532</v>
      </c>
      <c r="L293" s="336">
        <v>11705.714394248227</v>
      </c>
      <c r="M293" s="5"/>
    </row>
    <row r="294" spans="1:13">
      <c r="A294" s="4"/>
      <c r="B294" s="366" t="s">
        <v>567</v>
      </c>
      <c r="C294" s="181" t="s">
        <v>568</v>
      </c>
      <c r="D294" s="182">
        <v>1.177462</v>
      </c>
      <c r="E294" s="183">
        <v>1.7703333333333333</v>
      </c>
      <c r="F294" s="408">
        <v>10439.961959671668</v>
      </c>
      <c r="G294" s="329">
        <v>10439.961959671668</v>
      </c>
      <c r="H294" s="329">
        <v>10439.961959671668</v>
      </c>
      <c r="I294" s="468">
        <v>10630.809919176118</v>
      </c>
      <c r="J294" s="329">
        <v>10630.809919176118</v>
      </c>
      <c r="K294" s="330">
        <v>10821.657878680564</v>
      </c>
      <c r="L294" s="331">
        <v>11012.505838185012</v>
      </c>
      <c r="M294" s="18"/>
    </row>
    <row r="295" spans="1:13">
      <c r="A295" s="19"/>
      <c r="B295" s="368" t="s">
        <v>569</v>
      </c>
      <c r="C295" s="165" t="s">
        <v>570</v>
      </c>
      <c r="D295" s="166">
        <v>1.1445720000000001</v>
      </c>
      <c r="E295" s="167">
        <v>1.7211574074074072</v>
      </c>
      <c r="F295" s="357">
        <v>10154.955983659638</v>
      </c>
      <c r="G295" s="310">
        <v>10154.955983659638</v>
      </c>
      <c r="H295" s="310">
        <v>10154.955983659638</v>
      </c>
      <c r="I295" s="463">
        <v>10340.502610955631</v>
      </c>
      <c r="J295" s="310">
        <v>10340.502610955631</v>
      </c>
      <c r="K295" s="320">
        <v>10526.04923825162</v>
      </c>
      <c r="L295" s="321">
        <v>10711.595865547613</v>
      </c>
      <c r="M295" s="20"/>
    </row>
    <row r="296" spans="1:13">
      <c r="A296" s="4"/>
      <c r="B296" s="368" t="s">
        <v>571</v>
      </c>
      <c r="C296" s="165" t="s">
        <v>572</v>
      </c>
      <c r="D296" s="166">
        <v>1.1116820000000001</v>
      </c>
      <c r="E296" s="167">
        <v>1.6719814814814813</v>
      </c>
      <c r="F296" s="357">
        <v>9869.9500076476124</v>
      </c>
      <c r="G296" s="310">
        <v>9869.9500076476124</v>
      </c>
      <c r="H296" s="310">
        <v>9869.9500076476124</v>
      </c>
      <c r="I296" s="463">
        <v>10050.195302735148</v>
      </c>
      <c r="J296" s="310">
        <v>10050.195302735148</v>
      </c>
      <c r="K296" s="320">
        <v>10230.440597822679</v>
      </c>
      <c r="L296" s="321">
        <v>10410.685892910216</v>
      </c>
      <c r="M296" s="5"/>
    </row>
    <row r="297" spans="1:13">
      <c r="A297" s="10"/>
      <c r="B297" s="368" t="s">
        <v>573</v>
      </c>
      <c r="C297" s="165" t="s">
        <v>574</v>
      </c>
      <c r="D297" s="166">
        <v>1.078792</v>
      </c>
      <c r="E297" s="167">
        <v>1.6228055555555554</v>
      </c>
      <c r="F297" s="357">
        <v>9584.9440316355776</v>
      </c>
      <c r="G297" s="310">
        <v>9584.9440316355776</v>
      </c>
      <c r="H297" s="310">
        <v>9584.9440316355776</v>
      </c>
      <c r="I297" s="463">
        <v>9759.88799451466</v>
      </c>
      <c r="J297" s="310">
        <v>9759.88799451466</v>
      </c>
      <c r="K297" s="320">
        <v>9934.8319573937388</v>
      </c>
      <c r="L297" s="321">
        <v>10109.775920272812</v>
      </c>
      <c r="M297" s="5"/>
    </row>
    <row r="298" spans="1:13">
      <c r="A298" s="12"/>
      <c r="B298" s="368" t="s">
        <v>575</v>
      </c>
      <c r="C298" s="165" t="s">
        <v>576</v>
      </c>
      <c r="D298" s="166">
        <v>1.0459020000000001</v>
      </c>
      <c r="E298" s="167">
        <v>1.5736296296296297</v>
      </c>
      <c r="F298" s="357">
        <v>9299.9380556235501</v>
      </c>
      <c r="G298" s="310">
        <v>9299.9380556235501</v>
      </c>
      <c r="H298" s="310">
        <v>9299.9380556235501</v>
      </c>
      <c r="I298" s="463">
        <v>9469.5806862941699</v>
      </c>
      <c r="J298" s="310">
        <v>9469.5806862941699</v>
      </c>
      <c r="K298" s="320">
        <v>9639.2233169647898</v>
      </c>
      <c r="L298" s="321">
        <v>9808.8659476354132</v>
      </c>
      <c r="M298" s="5"/>
    </row>
    <row r="299" spans="1:13" ht="15.75" thickBot="1">
      <c r="A299" s="19"/>
      <c r="B299" s="369" t="s">
        <v>577</v>
      </c>
      <c r="C299" s="173" t="s">
        <v>578</v>
      </c>
      <c r="D299" s="174">
        <v>1.013012</v>
      </c>
      <c r="E299" s="175">
        <v>1.5244537037037036</v>
      </c>
      <c r="F299" s="406">
        <v>9014.9320796115207</v>
      </c>
      <c r="G299" s="334">
        <v>9014.9320796115207</v>
      </c>
      <c r="H299" s="334">
        <v>9014.9320796115207</v>
      </c>
      <c r="I299" s="469">
        <v>9179.2733780736835</v>
      </c>
      <c r="J299" s="334">
        <v>9179.2733780736835</v>
      </c>
      <c r="K299" s="335">
        <v>9343.6146765358499</v>
      </c>
      <c r="L299" s="336">
        <v>9507.9559749980126</v>
      </c>
      <c r="M299" s="18"/>
    </row>
    <row r="300" spans="1:13">
      <c r="A300" s="19"/>
      <c r="B300" s="366" t="s">
        <v>579</v>
      </c>
      <c r="C300" s="181" t="s">
        <v>580</v>
      </c>
      <c r="D300" s="182">
        <v>0.98012200000000016</v>
      </c>
      <c r="E300" s="183">
        <v>1.4752777777777777</v>
      </c>
      <c r="F300" s="416">
        <v>8729.9261035994914</v>
      </c>
      <c r="G300" s="330">
        <v>8729.9261035994914</v>
      </c>
      <c r="H300" s="330">
        <v>8729.9261035994914</v>
      </c>
      <c r="I300" s="475">
        <v>8729.9261035994914</v>
      </c>
      <c r="J300" s="330">
        <v>8729.9261035994914</v>
      </c>
      <c r="K300" s="330">
        <v>8888.9660698531989</v>
      </c>
      <c r="L300" s="331">
        <v>8888.9660698531989</v>
      </c>
      <c r="M300" s="20"/>
    </row>
    <row r="301" spans="1:13">
      <c r="A301" s="12"/>
      <c r="B301" s="368" t="s">
        <v>581</v>
      </c>
      <c r="C301" s="227" t="s">
        <v>582</v>
      </c>
      <c r="D301" s="166">
        <v>0.94723200000000007</v>
      </c>
      <c r="E301" s="167">
        <v>1.4261018518518518</v>
      </c>
      <c r="F301" s="417">
        <v>8444.920127587462</v>
      </c>
      <c r="G301" s="320">
        <v>8444.920127587462</v>
      </c>
      <c r="H301" s="320">
        <v>8444.920127587462</v>
      </c>
      <c r="I301" s="476">
        <v>8444.920127587462</v>
      </c>
      <c r="J301" s="320">
        <v>8444.920127587462</v>
      </c>
      <c r="K301" s="320">
        <v>8598.6587616327142</v>
      </c>
      <c r="L301" s="321">
        <v>8598.6587616327142</v>
      </c>
      <c r="M301" s="20"/>
    </row>
    <row r="302" spans="1:13">
      <c r="A302" s="10"/>
      <c r="B302" s="368" t="s">
        <v>583</v>
      </c>
      <c r="C302" s="227" t="s">
        <v>584</v>
      </c>
      <c r="D302" s="166">
        <v>0.9143420000000001</v>
      </c>
      <c r="E302" s="167">
        <v>1.3769259259259257</v>
      </c>
      <c r="F302" s="417">
        <v>8159.9141515754318</v>
      </c>
      <c r="G302" s="320">
        <v>8159.9141515754318</v>
      </c>
      <c r="H302" s="320">
        <v>8159.9141515754318</v>
      </c>
      <c r="I302" s="476">
        <v>8159.9141515754318</v>
      </c>
      <c r="J302" s="320">
        <v>8159.9141515754318</v>
      </c>
      <c r="K302" s="320">
        <v>8308.351453412226</v>
      </c>
      <c r="L302" s="321">
        <v>8308.351453412226</v>
      </c>
      <c r="M302" s="5"/>
    </row>
    <row r="303" spans="1:13">
      <c r="A303" s="4"/>
      <c r="B303" s="368" t="s">
        <v>585</v>
      </c>
      <c r="C303" s="227" t="s">
        <v>586</v>
      </c>
      <c r="D303" s="166">
        <v>0.88145200000000012</v>
      </c>
      <c r="E303" s="167">
        <v>1.32775</v>
      </c>
      <c r="F303" s="417">
        <v>7874.9081755634024</v>
      </c>
      <c r="G303" s="320">
        <v>7874.9081755634024</v>
      </c>
      <c r="H303" s="320">
        <v>7874.9081755634024</v>
      </c>
      <c r="I303" s="476">
        <v>7874.9081755634024</v>
      </c>
      <c r="J303" s="320">
        <v>7874.9081755634024</v>
      </c>
      <c r="K303" s="320">
        <v>8018.0441451917377</v>
      </c>
      <c r="L303" s="321">
        <v>8018.0441451917377</v>
      </c>
      <c r="M303" s="18"/>
    </row>
    <row r="304" spans="1:13">
      <c r="A304" s="12"/>
      <c r="B304" s="368" t="s">
        <v>587</v>
      </c>
      <c r="C304" s="227" t="s">
        <v>588</v>
      </c>
      <c r="D304" s="166">
        <v>0.84856200000000015</v>
      </c>
      <c r="E304" s="167">
        <v>1.2785740740740741</v>
      </c>
      <c r="F304" s="417">
        <v>7589.902199551374</v>
      </c>
      <c r="G304" s="320">
        <v>7589.902199551374</v>
      </c>
      <c r="H304" s="320">
        <v>7589.902199551374</v>
      </c>
      <c r="I304" s="476">
        <v>7589.902199551374</v>
      </c>
      <c r="J304" s="320">
        <v>7589.902199551374</v>
      </c>
      <c r="K304" s="320">
        <v>7727.7368369712522</v>
      </c>
      <c r="L304" s="321">
        <v>7727.7368369712522</v>
      </c>
      <c r="M304" s="18"/>
    </row>
    <row r="305" spans="1:13" ht="15.75" thickBot="1">
      <c r="A305" s="10"/>
      <c r="B305" s="390" t="s">
        <v>589</v>
      </c>
      <c r="C305" s="227" t="s">
        <v>590</v>
      </c>
      <c r="D305" s="228">
        <v>0.81567200000000006</v>
      </c>
      <c r="E305" s="229">
        <v>1.2293981481481482</v>
      </c>
      <c r="F305" s="421">
        <v>7304.8962235393428</v>
      </c>
      <c r="G305" s="326">
        <v>7304.8962235393428</v>
      </c>
      <c r="H305" s="326">
        <v>7304.8962235393428</v>
      </c>
      <c r="I305" s="477">
        <v>7304.8962235393428</v>
      </c>
      <c r="J305" s="326">
        <v>7304.8962235393428</v>
      </c>
      <c r="K305" s="325">
        <v>7437.4295287507648</v>
      </c>
      <c r="L305" s="327">
        <v>7437.4295287507648</v>
      </c>
      <c r="M305" s="11"/>
    </row>
    <row r="306" spans="1:13">
      <c r="A306" s="19"/>
      <c r="B306" s="366" t="s">
        <v>591</v>
      </c>
      <c r="C306" s="181" t="s">
        <v>592</v>
      </c>
      <c r="D306" s="182">
        <v>0.78278199999999998</v>
      </c>
      <c r="E306" s="183">
        <v>1.1802222222222221</v>
      </c>
      <c r="F306" s="393">
        <v>7019.8902475273135</v>
      </c>
      <c r="G306" s="288">
        <v>7019.8902475273135</v>
      </c>
      <c r="H306" s="288">
        <v>7019.8902475273135</v>
      </c>
      <c r="I306" s="456">
        <v>7019.8902475273135</v>
      </c>
      <c r="J306" s="288">
        <v>7019.8902475273135</v>
      </c>
      <c r="K306" s="288">
        <v>7019.8902475273135</v>
      </c>
      <c r="L306" s="449">
        <v>7019.8902475273135</v>
      </c>
      <c r="M306" s="20"/>
    </row>
    <row r="307" spans="1:13">
      <c r="A307" s="10"/>
      <c r="B307" s="368" t="s">
        <v>593</v>
      </c>
      <c r="C307" s="165" t="s">
        <v>594</v>
      </c>
      <c r="D307" s="166">
        <v>0.749892</v>
      </c>
      <c r="E307" s="167">
        <v>1.1310462962962962</v>
      </c>
      <c r="F307" s="380">
        <v>6734.8842715152832</v>
      </c>
      <c r="G307" s="332">
        <v>6734.8842715152832</v>
      </c>
      <c r="H307" s="332">
        <v>6734.8842715152832</v>
      </c>
      <c r="I307" s="467">
        <v>6734.8842715152832</v>
      </c>
      <c r="J307" s="332">
        <v>6734.8842715152832</v>
      </c>
      <c r="K307" s="332">
        <v>6734.8842715152832</v>
      </c>
      <c r="L307" s="450">
        <v>6734.8842715152832</v>
      </c>
      <c r="M307" s="11"/>
    </row>
    <row r="308" spans="1:13">
      <c r="A308" s="4"/>
      <c r="B308" s="368" t="s">
        <v>595</v>
      </c>
      <c r="C308" s="165" t="s">
        <v>596</v>
      </c>
      <c r="D308" s="166">
        <v>0.71700200000000014</v>
      </c>
      <c r="E308" s="167">
        <v>1.0818703703703705</v>
      </c>
      <c r="F308" s="380">
        <v>6449.8782955032539</v>
      </c>
      <c r="G308" s="332">
        <v>6449.8782955032539</v>
      </c>
      <c r="H308" s="332">
        <v>6449.8782955032539</v>
      </c>
      <c r="I308" s="467">
        <v>6449.8782955032539</v>
      </c>
      <c r="J308" s="332">
        <v>6449.8782955032539</v>
      </c>
      <c r="K308" s="332">
        <v>6449.8782955032539</v>
      </c>
      <c r="L308" s="450">
        <v>6449.8782955032539</v>
      </c>
      <c r="M308" s="11"/>
    </row>
    <row r="309" spans="1:13">
      <c r="A309" s="12"/>
      <c r="B309" s="368" t="s">
        <v>597</v>
      </c>
      <c r="C309" s="165" t="s">
        <v>598</v>
      </c>
      <c r="D309" s="166">
        <v>0.68411200000000005</v>
      </c>
      <c r="E309" s="167">
        <v>1.0326944444444444</v>
      </c>
      <c r="F309" s="380">
        <v>6164.8723194912236</v>
      </c>
      <c r="G309" s="332">
        <v>6164.8723194912236</v>
      </c>
      <c r="H309" s="332">
        <v>6164.8723194912236</v>
      </c>
      <c r="I309" s="467">
        <v>6164.8723194912236</v>
      </c>
      <c r="J309" s="332">
        <v>6164.8723194912236</v>
      </c>
      <c r="K309" s="332">
        <v>6164.8723194912236</v>
      </c>
      <c r="L309" s="450">
        <v>6164.8723194912236</v>
      </c>
      <c r="M309" s="18"/>
    </row>
    <row r="310" spans="1:13">
      <c r="A310" s="12"/>
      <c r="B310" s="368" t="s">
        <v>599</v>
      </c>
      <c r="C310" s="165" t="s">
        <v>600</v>
      </c>
      <c r="D310" s="166">
        <v>0.65122200000000008</v>
      </c>
      <c r="E310" s="167">
        <v>0.98351851851851846</v>
      </c>
      <c r="F310" s="380">
        <v>5879.8663434791933</v>
      </c>
      <c r="G310" s="332">
        <v>5879.8663434791933</v>
      </c>
      <c r="H310" s="332">
        <v>5879.8663434791933</v>
      </c>
      <c r="I310" s="467">
        <v>5879.8663434791933</v>
      </c>
      <c r="J310" s="332">
        <v>5879.8663434791933</v>
      </c>
      <c r="K310" s="332">
        <v>5879.8663434791933</v>
      </c>
      <c r="L310" s="450">
        <v>5879.8663434791933</v>
      </c>
      <c r="M310" s="18"/>
    </row>
    <row r="311" spans="1:13" ht="15.75" thickBot="1">
      <c r="A311" s="10"/>
      <c r="B311" s="369" t="s">
        <v>601</v>
      </c>
      <c r="C311" s="173" t="s">
        <v>602</v>
      </c>
      <c r="D311" s="174">
        <v>0.61833199999999999</v>
      </c>
      <c r="E311" s="175">
        <v>0.93434259259259245</v>
      </c>
      <c r="F311" s="385">
        <v>5594.8603674671658</v>
      </c>
      <c r="G311" s="301">
        <v>5594.8603674671658</v>
      </c>
      <c r="H311" s="301">
        <v>5594.8603674671658</v>
      </c>
      <c r="I311" s="484">
        <v>5594.8603674671658</v>
      </c>
      <c r="J311" s="301">
        <v>5594.8603674671658</v>
      </c>
      <c r="K311" s="301">
        <v>5594.8603674671658</v>
      </c>
      <c r="L311" s="451">
        <v>5594.8603674671658</v>
      </c>
      <c r="M311" s="21"/>
    </row>
    <row r="312" spans="1:13">
      <c r="A312" s="4"/>
      <c r="B312" s="389" t="s">
        <v>603</v>
      </c>
      <c r="C312" s="157" t="s">
        <v>604</v>
      </c>
      <c r="D312" s="158">
        <v>0.58544200000000002</v>
      </c>
      <c r="E312" s="159">
        <v>0.88516666666666666</v>
      </c>
      <c r="F312" s="452">
        <v>5309.8543914551328</v>
      </c>
      <c r="G312" s="294">
        <v>5309.8543914551328</v>
      </c>
      <c r="H312" s="294">
        <v>5309.8543914551328</v>
      </c>
      <c r="I312" s="466">
        <v>5309.8543914551328</v>
      </c>
      <c r="J312" s="294">
        <v>5309.8543914551328</v>
      </c>
      <c r="K312" s="294">
        <v>5309.8543914551328</v>
      </c>
      <c r="L312" s="383">
        <v>5309.8543914551328</v>
      </c>
      <c r="M312" s="22"/>
    </row>
    <row r="313" spans="1:13">
      <c r="A313" s="4"/>
      <c r="B313" s="368" t="s">
        <v>605</v>
      </c>
      <c r="C313" s="165" t="s">
        <v>606</v>
      </c>
      <c r="D313" s="166">
        <v>0.55255200000000004</v>
      </c>
      <c r="E313" s="167">
        <v>0.83599074074074065</v>
      </c>
      <c r="F313" s="380">
        <v>5024.8484154431053</v>
      </c>
      <c r="G313" s="332">
        <v>5024.8484154431053</v>
      </c>
      <c r="H313" s="332">
        <v>5024.8484154431053</v>
      </c>
      <c r="I313" s="467">
        <v>5024.8484154431053</v>
      </c>
      <c r="J313" s="332">
        <v>5024.8484154431053</v>
      </c>
      <c r="K313" s="332">
        <v>5024.8484154431053</v>
      </c>
      <c r="L313" s="450">
        <v>5024.8484154431053</v>
      </c>
      <c r="M313" s="23"/>
    </row>
    <row r="314" spans="1:13" ht="15.75" thickBot="1">
      <c r="A314" s="19"/>
      <c r="B314" s="390" t="s">
        <v>607</v>
      </c>
      <c r="C314" s="227" t="s">
        <v>608</v>
      </c>
      <c r="D314" s="228">
        <v>0.51966200000000007</v>
      </c>
      <c r="E314" s="229">
        <v>0.78681481481481486</v>
      </c>
      <c r="F314" s="453">
        <v>4739.8424394310741</v>
      </c>
      <c r="G314" s="454">
        <v>4739.8424394310741</v>
      </c>
      <c r="H314" s="454">
        <v>4739.8424394310741</v>
      </c>
      <c r="I314" s="485">
        <v>4739.8424394310741</v>
      </c>
      <c r="J314" s="454">
        <v>4739.8424394310741</v>
      </c>
      <c r="K314" s="454">
        <v>4739.8424394310741</v>
      </c>
      <c r="L314" s="455">
        <v>4739.8424394310741</v>
      </c>
      <c r="M314" s="22"/>
    </row>
    <row r="315" spans="1:13" ht="3" customHeight="1" thickBot="1">
      <c r="A315" s="56"/>
      <c r="B315" s="57"/>
      <c r="C315" s="58"/>
      <c r="D315" s="59"/>
      <c r="E315" s="60"/>
      <c r="F315" s="61"/>
      <c r="G315" s="62"/>
      <c r="H315" s="63"/>
      <c r="I315" s="64"/>
      <c r="J315" s="65"/>
      <c r="K315" s="63"/>
      <c r="L315" s="66"/>
      <c r="M315" s="36"/>
    </row>
  </sheetData>
  <sheetProtection password="DEF0" sheet="1" objects="1" scenarios="1"/>
  <mergeCells count="16">
    <mergeCell ref="B15:L15"/>
    <mergeCell ref="B115:L115"/>
    <mergeCell ref="B215:L215"/>
    <mergeCell ref="B9:L9"/>
    <mergeCell ref="B10:L10"/>
    <mergeCell ref="B11:B14"/>
    <mergeCell ref="C11:C14"/>
    <mergeCell ref="D11:D14"/>
    <mergeCell ref="E11:E14"/>
    <mergeCell ref="F11:L13"/>
    <mergeCell ref="F6:L6"/>
    <mergeCell ref="B2:D2"/>
    <mergeCell ref="H2:L3"/>
    <mergeCell ref="B3:D3"/>
    <mergeCell ref="H4:L4"/>
    <mergeCell ref="H5:L5"/>
  </mergeCells>
  <hyperlinks>
    <hyperlink ref="H4" r:id="rId1"/>
  </hyperlinks>
  <pageMargins left="0.70866141732283472" right="0.70866141732283472" top="0.74803149606299213" bottom="0.74803149606299213" header="0.31496062992125984" footer="0.31496062992125984"/>
  <pageSetup paperSize="9" scale="78" fitToHeight="5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27"/>
  <sheetViews>
    <sheetView workbookViewId="0">
      <selection activeCell="S33" sqref="S33"/>
    </sheetView>
  </sheetViews>
  <sheetFormatPr defaultRowHeight="15"/>
  <cols>
    <col min="1" max="1" width="1.140625" customWidth="1"/>
    <col min="2" max="2" width="12" customWidth="1"/>
    <col min="3" max="3" width="11.28515625" bestFit="1" customWidth="1"/>
    <col min="6" max="6" width="9.5703125" customWidth="1"/>
    <col min="7" max="7" width="9.140625" customWidth="1"/>
    <col min="8" max="9" width="9" customWidth="1"/>
    <col min="10" max="10" width="8.7109375" customWidth="1"/>
    <col min="11" max="11" width="9.5703125" customWidth="1"/>
    <col min="12" max="12" width="10.140625" customWidth="1"/>
    <col min="13" max="13" width="0.7109375" customWidth="1"/>
    <col min="14" max="14" width="9.140625" style="686"/>
  </cols>
  <sheetData>
    <row r="1" spans="1:13" ht="6" customHeight="1" thickBot="1">
      <c r="A1" s="1"/>
      <c r="B1" s="50"/>
      <c r="C1" s="72"/>
      <c r="D1" s="49"/>
      <c r="E1" s="2"/>
      <c r="F1" s="48"/>
      <c r="G1" s="3"/>
      <c r="H1" s="49"/>
      <c r="I1" s="50"/>
      <c r="J1" s="51"/>
      <c r="K1" s="49"/>
      <c r="L1" s="52"/>
      <c r="M1" s="73"/>
    </row>
    <row r="2" spans="1:13">
      <c r="A2" s="10"/>
      <c r="B2" s="796" t="s">
        <v>1332</v>
      </c>
      <c r="C2" s="797"/>
      <c r="D2" s="797"/>
      <c r="E2" s="86"/>
      <c r="F2" s="86"/>
      <c r="G2" s="86"/>
      <c r="H2" s="798" t="s">
        <v>1718</v>
      </c>
      <c r="I2" s="799"/>
      <c r="J2" s="799"/>
      <c r="K2" s="799"/>
      <c r="L2" s="800"/>
      <c r="M2" s="74"/>
    </row>
    <row r="3" spans="1:13">
      <c r="A3" s="12"/>
      <c r="B3" s="803" t="s">
        <v>1334</v>
      </c>
      <c r="C3" s="804"/>
      <c r="D3" s="804"/>
      <c r="E3" s="88"/>
      <c r="F3" s="88"/>
      <c r="G3" s="88"/>
      <c r="H3" s="801"/>
      <c r="I3" s="801"/>
      <c r="J3" s="801"/>
      <c r="K3" s="801"/>
      <c r="L3" s="802"/>
      <c r="M3" s="75"/>
    </row>
    <row r="4" spans="1:13">
      <c r="A4" s="12"/>
      <c r="B4" s="87"/>
      <c r="C4" s="88"/>
      <c r="D4" s="88"/>
      <c r="E4" s="88"/>
      <c r="F4" s="88"/>
      <c r="G4" s="88"/>
      <c r="H4" s="805" t="s">
        <v>1333</v>
      </c>
      <c r="I4" s="805"/>
      <c r="J4" s="805"/>
      <c r="K4" s="805"/>
      <c r="L4" s="806"/>
      <c r="M4" s="75"/>
    </row>
    <row r="5" spans="1:13">
      <c r="A5" s="19"/>
      <c r="B5" s="89"/>
      <c r="C5" s="90"/>
      <c r="D5" s="90"/>
      <c r="E5" s="90"/>
      <c r="F5" s="76"/>
      <c r="G5" s="77"/>
      <c r="H5" s="805"/>
      <c r="I5" s="805"/>
      <c r="J5" s="805"/>
      <c r="K5" s="805"/>
      <c r="L5" s="806"/>
      <c r="M5" s="78"/>
    </row>
    <row r="6" spans="1:13">
      <c r="A6" s="4"/>
      <c r="B6" s="89"/>
      <c r="C6" s="90"/>
      <c r="D6" s="90"/>
      <c r="E6" s="90"/>
      <c r="F6" s="805"/>
      <c r="G6" s="816"/>
      <c r="H6" s="816"/>
      <c r="I6" s="816"/>
      <c r="J6" s="816"/>
      <c r="K6" s="816"/>
      <c r="L6" s="817"/>
      <c r="M6" s="79"/>
    </row>
    <row r="7" spans="1:13">
      <c r="A7" s="19"/>
      <c r="B7" s="89"/>
      <c r="C7" s="90"/>
      <c r="D7" s="90"/>
      <c r="E7" s="90"/>
      <c r="F7" s="76"/>
      <c r="G7" s="77"/>
      <c r="H7" s="82"/>
      <c r="I7" s="82"/>
      <c r="J7" s="82"/>
      <c r="K7" s="82"/>
      <c r="L7" s="83"/>
      <c r="M7" s="78"/>
    </row>
    <row r="8" spans="1:13" ht="12" customHeight="1" thickBot="1">
      <c r="A8" s="12"/>
      <c r="B8" s="91"/>
      <c r="C8" s="92"/>
      <c r="D8" s="92"/>
      <c r="E8" s="92"/>
      <c r="F8" s="80"/>
      <c r="G8" s="81"/>
      <c r="H8" s="84"/>
      <c r="I8" s="84"/>
      <c r="J8" s="84"/>
      <c r="K8" s="84"/>
      <c r="L8" s="85"/>
      <c r="M8" s="75"/>
    </row>
    <row r="9" spans="1:13" ht="16.5" thickBot="1">
      <c r="A9" s="4"/>
      <c r="B9" s="807" t="s">
        <v>1341</v>
      </c>
      <c r="C9" s="808"/>
      <c r="D9" s="808"/>
      <c r="E9" s="808"/>
      <c r="F9" s="808"/>
      <c r="G9" s="808"/>
      <c r="H9" s="808"/>
      <c r="I9" s="808"/>
      <c r="J9" s="808"/>
      <c r="K9" s="808"/>
      <c r="L9" s="809"/>
      <c r="M9" s="5"/>
    </row>
    <row r="10" spans="1:13" ht="27" customHeight="1" thickBot="1">
      <c r="A10" s="4"/>
      <c r="B10" s="810" t="s">
        <v>1339</v>
      </c>
      <c r="C10" s="811"/>
      <c r="D10" s="811"/>
      <c r="E10" s="811"/>
      <c r="F10" s="811"/>
      <c r="G10" s="811"/>
      <c r="H10" s="811"/>
      <c r="I10" s="811"/>
      <c r="J10" s="811"/>
      <c r="K10" s="811"/>
      <c r="L10" s="812"/>
      <c r="M10" s="5"/>
    </row>
    <row r="11" spans="1:13">
      <c r="A11" s="6"/>
      <c r="B11" s="813" t="s">
        <v>0</v>
      </c>
      <c r="C11" s="813" t="s">
        <v>1</v>
      </c>
      <c r="D11" s="813" t="s">
        <v>2</v>
      </c>
      <c r="E11" s="818" t="s">
        <v>3</v>
      </c>
      <c r="F11" s="821" t="s">
        <v>4</v>
      </c>
      <c r="G11" s="822"/>
      <c r="H11" s="822"/>
      <c r="I11" s="822"/>
      <c r="J11" s="822"/>
      <c r="K11" s="822"/>
      <c r="L11" s="823"/>
      <c r="M11" s="7"/>
    </row>
    <row r="12" spans="1:13">
      <c r="A12" s="8"/>
      <c r="B12" s="814"/>
      <c r="C12" s="814"/>
      <c r="D12" s="814"/>
      <c r="E12" s="819"/>
      <c r="F12" s="824"/>
      <c r="G12" s="825"/>
      <c r="H12" s="825"/>
      <c r="I12" s="825"/>
      <c r="J12" s="825"/>
      <c r="K12" s="825"/>
      <c r="L12" s="826"/>
      <c r="M12" s="9"/>
    </row>
    <row r="13" spans="1:13" ht="15.75" thickBot="1">
      <c r="A13" s="10"/>
      <c r="B13" s="814"/>
      <c r="C13" s="814"/>
      <c r="D13" s="814"/>
      <c r="E13" s="819"/>
      <c r="F13" s="827"/>
      <c r="G13" s="828"/>
      <c r="H13" s="828"/>
      <c r="I13" s="828"/>
      <c r="J13" s="828"/>
      <c r="K13" s="828"/>
      <c r="L13" s="829"/>
      <c r="M13" s="11"/>
    </row>
    <row r="14" spans="1:13" ht="23.25" thickBot="1">
      <c r="A14" s="12"/>
      <c r="B14" s="815"/>
      <c r="C14" s="815"/>
      <c r="D14" s="815"/>
      <c r="E14" s="820"/>
      <c r="F14" s="13" t="s">
        <v>5</v>
      </c>
      <c r="G14" s="14" t="s">
        <v>6</v>
      </c>
      <c r="H14" s="15" t="s">
        <v>7</v>
      </c>
      <c r="I14" s="16" t="s">
        <v>8</v>
      </c>
      <c r="J14" s="13" t="s">
        <v>9</v>
      </c>
      <c r="K14" s="14" t="s">
        <v>10</v>
      </c>
      <c r="L14" s="17" t="s">
        <v>11</v>
      </c>
      <c r="M14" s="18"/>
    </row>
    <row r="15" spans="1:13" ht="15.75" thickBot="1">
      <c r="A15" s="4"/>
      <c r="B15" s="832" t="s">
        <v>909</v>
      </c>
      <c r="C15" s="833"/>
      <c r="D15" s="833"/>
      <c r="E15" s="833"/>
      <c r="F15" s="833"/>
      <c r="G15" s="833"/>
      <c r="H15" s="833"/>
      <c r="I15" s="833"/>
      <c r="J15" s="833"/>
      <c r="K15" s="833"/>
      <c r="L15" s="834"/>
      <c r="M15" s="20"/>
    </row>
    <row r="16" spans="1:13">
      <c r="A16" s="10"/>
      <c r="B16" s="486" t="s">
        <v>910</v>
      </c>
      <c r="C16" s="181" t="s">
        <v>911</v>
      </c>
      <c r="D16" s="487">
        <v>3.8</v>
      </c>
      <c r="E16" s="488">
        <v>5052</v>
      </c>
      <c r="F16" s="355">
        <v>45913.319217475502</v>
      </c>
      <c r="G16" s="317">
        <v>49583.432317701023</v>
      </c>
      <c r="H16" s="317"/>
      <c r="I16" s="462"/>
      <c r="J16" s="317"/>
      <c r="K16" s="512"/>
      <c r="L16" s="513"/>
      <c r="M16" s="11"/>
    </row>
    <row r="17" spans="1:13">
      <c r="A17" s="12"/>
      <c r="B17" s="489" t="s">
        <v>912</v>
      </c>
      <c r="C17" s="157" t="s">
        <v>913</v>
      </c>
      <c r="D17" s="490">
        <v>3.77</v>
      </c>
      <c r="E17" s="491">
        <v>5.0121157894736843</v>
      </c>
      <c r="F17" s="403">
        <v>45595.329575060758</v>
      </c>
      <c r="G17" s="306">
        <v>49238.591139416065</v>
      </c>
      <c r="H17" s="306"/>
      <c r="I17" s="464"/>
      <c r="J17" s="306"/>
      <c r="K17" s="660"/>
      <c r="L17" s="661"/>
      <c r="M17" s="11"/>
    </row>
    <row r="18" spans="1:13">
      <c r="A18" s="10"/>
      <c r="B18" s="489" t="s">
        <v>914</v>
      </c>
      <c r="C18" s="157" t="s">
        <v>915</v>
      </c>
      <c r="D18" s="490">
        <v>3.74</v>
      </c>
      <c r="E18" s="491">
        <v>4.972231578947369</v>
      </c>
      <c r="F18" s="403">
        <v>45194.995558621413</v>
      </c>
      <c r="G18" s="306">
        <v>48805.943040816273</v>
      </c>
      <c r="H18" s="306"/>
      <c r="I18" s="464"/>
      <c r="J18" s="306"/>
      <c r="K18" s="660"/>
      <c r="L18" s="661"/>
      <c r="M18" s="20"/>
    </row>
    <row r="19" spans="1:13">
      <c r="A19" s="12"/>
      <c r="B19" s="489" t="s">
        <v>916</v>
      </c>
      <c r="C19" s="157" t="s">
        <v>917</v>
      </c>
      <c r="D19" s="490">
        <v>3.7</v>
      </c>
      <c r="E19" s="491">
        <v>4.919052631578948</v>
      </c>
      <c r="F19" s="403">
        <v>44760.673514343667</v>
      </c>
      <c r="G19" s="306">
        <v>48339.306914378081</v>
      </c>
      <c r="H19" s="306"/>
      <c r="I19" s="464"/>
      <c r="J19" s="306"/>
      <c r="K19" s="660"/>
      <c r="L19" s="661"/>
      <c r="M19" s="5"/>
    </row>
    <row r="20" spans="1:13">
      <c r="A20" s="12"/>
      <c r="B20" s="489" t="s">
        <v>918</v>
      </c>
      <c r="C20" s="157" t="s">
        <v>919</v>
      </c>
      <c r="D20" s="490">
        <v>3.67</v>
      </c>
      <c r="E20" s="491">
        <v>4.8791684210526318</v>
      </c>
      <c r="F20" s="403">
        <v>44360.339497904322</v>
      </c>
      <c r="G20" s="306">
        <v>47906.658815778283</v>
      </c>
      <c r="H20" s="306"/>
      <c r="I20" s="464"/>
      <c r="J20" s="306"/>
      <c r="K20" s="660"/>
      <c r="L20" s="661"/>
      <c r="M20" s="18"/>
    </row>
    <row r="21" spans="1:13" ht="15.75" thickBot="1">
      <c r="A21" s="19"/>
      <c r="B21" s="492" t="s">
        <v>920</v>
      </c>
      <c r="C21" s="384" t="s">
        <v>921</v>
      </c>
      <c r="D21" s="493">
        <v>3.64</v>
      </c>
      <c r="E21" s="494">
        <v>4.8392842105263156</v>
      </c>
      <c r="F21" s="495">
        <v>44042.349855489578</v>
      </c>
      <c r="G21" s="496">
        <v>47561.817637493317</v>
      </c>
      <c r="H21" s="496"/>
      <c r="I21" s="524"/>
      <c r="J21" s="496"/>
      <c r="K21" s="662"/>
      <c r="L21" s="663"/>
      <c r="M21" s="21"/>
    </row>
    <row r="22" spans="1:13">
      <c r="A22" s="4"/>
      <c r="B22" s="486" t="s">
        <v>922</v>
      </c>
      <c r="C22" s="181" t="s">
        <v>923</v>
      </c>
      <c r="D22" s="487">
        <v>3.61</v>
      </c>
      <c r="E22" s="488">
        <v>4800</v>
      </c>
      <c r="F22" s="408">
        <v>40583.855081688009</v>
      </c>
      <c r="G22" s="329">
        <v>43631.786096836404</v>
      </c>
      <c r="H22" s="329">
        <v>48348.341944952888</v>
      </c>
      <c r="I22" s="468"/>
      <c r="J22" s="329"/>
      <c r="K22" s="518"/>
      <c r="L22" s="519"/>
      <c r="M22" s="22"/>
    </row>
    <row r="23" spans="1:13">
      <c r="A23" s="19"/>
      <c r="B23" s="489" t="s">
        <v>924</v>
      </c>
      <c r="C23" s="157" t="s">
        <v>925</v>
      </c>
      <c r="D23" s="490">
        <v>3.58</v>
      </c>
      <c r="E23" s="491">
        <v>4.7601108033240997</v>
      </c>
      <c r="F23" s="403">
        <v>40288.310317647192</v>
      </c>
      <c r="G23" s="306">
        <v>43309.50509582059</v>
      </c>
      <c r="H23" s="306">
        <v>47992.80627187794</v>
      </c>
      <c r="I23" s="464"/>
      <c r="J23" s="306"/>
      <c r="K23" s="660"/>
      <c r="L23" s="661"/>
      <c r="M23" s="23"/>
    </row>
    <row r="24" spans="1:13">
      <c r="A24" s="12"/>
      <c r="B24" s="498" t="s">
        <v>926</v>
      </c>
      <c r="C24" s="165" t="s">
        <v>927</v>
      </c>
      <c r="D24" s="499">
        <v>3.55</v>
      </c>
      <c r="E24" s="500">
        <v>4.7202216066481988</v>
      </c>
      <c r="F24" s="357">
        <v>39916.824315770675</v>
      </c>
      <c r="G24" s="310">
        <v>42911.282856969105</v>
      </c>
      <c r="H24" s="310">
        <v>47549.463678488137</v>
      </c>
      <c r="I24" s="463"/>
      <c r="J24" s="310"/>
      <c r="K24" s="514"/>
      <c r="L24" s="515"/>
      <c r="M24" s="22"/>
    </row>
    <row r="25" spans="1:13">
      <c r="A25" s="12"/>
      <c r="B25" s="498" t="s">
        <v>928</v>
      </c>
      <c r="C25" s="165" t="s">
        <v>929</v>
      </c>
      <c r="D25" s="499">
        <v>3.51</v>
      </c>
      <c r="E25" s="500">
        <v>4.6670360110803317</v>
      </c>
      <c r="F25" s="357">
        <v>39511.350286055764</v>
      </c>
      <c r="G25" s="310">
        <v>42479.072590279211</v>
      </c>
      <c r="H25" s="310">
        <v>47072.133057259933</v>
      </c>
      <c r="I25" s="463"/>
      <c r="J25" s="310"/>
      <c r="K25" s="514"/>
      <c r="L25" s="515"/>
      <c r="M25" s="24"/>
    </row>
    <row r="26" spans="1:13">
      <c r="A26" s="10"/>
      <c r="B26" s="498" t="s">
        <v>930</v>
      </c>
      <c r="C26" s="165" t="s">
        <v>931</v>
      </c>
      <c r="D26" s="499">
        <v>3.48</v>
      </c>
      <c r="E26" s="500">
        <v>4.6271468144044317</v>
      </c>
      <c r="F26" s="357">
        <v>39215.805522014933</v>
      </c>
      <c r="G26" s="310">
        <v>42156.791589263397</v>
      </c>
      <c r="H26" s="310">
        <v>46716.597384184985</v>
      </c>
      <c r="I26" s="463"/>
      <c r="J26" s="310"/>
      <c r="K26" s="514"/>
      <c r="L26" s="515"/>
      <c r="M26" s="7"/>
    </row>
    <row r="27" spans="1:13" ht="15.75" thickBot="1">
      <c r="A27" s="19"/>
      <c r="B27" s="501" t="s">
        <v>932</v>
      </c>
      <c r="C27" s="173" t="s">
        <v>933</v>
      </c>
      <c r="D27" s="502">
        <v>3.45</v>
      </c>
      <c r="E27" s="503">
        <v>4.5872576177285316</v>
      </c>
      <c r="F27" s="406">
        <v>38844.319520138437</v>
      </c>
      <c r="G27" s="334">
        <v>41758.569350411904</v>
      </c>
      <c r="H27" s="334">
        <v>46273.254790795203</v>
      </c>
      <c r="I27" s="469"/>
      <c r="J27" s="334"/>
      <c r="K27" s="516"/>
      <c r="L27" s="517"/>
      <c r="M27" s="9"/>
    </row>
    <row r="28" spans="1:13">
      <c r="A28" s="4"/>
      <c r="B28" s="366" t="s">
        <v>934</v>
      </c>
      <c r="C28" s="181" t="s">
        <v>935</v>
      </c>
      <c r="D28" s="504">
        <v>3.42</v>
      </c>
      <c r="E28" s="505">
        <v>4.5469999999999997</v>
      </c>
      <c r="F28" s="403">
        <v>36336.299546384304</v>
      </c>
      <c r="G28" s="306">
        <v>39050.336236921619</v>
      </c>
      <c r="H28" s="306">
        <v>42525.717897944378</v>
      </c>
      <c r="I28" s="464"/>
      <c r="J28" s="306"/>
      <c r="K28" s="318"/>
      <c r="L28" s="307"/>
      <c r="M28" s="11"/>
    </row>
    <row r="29" spans="1:13">
      <c r="A29" s="19"/>
      <c r="B29" s="368" t="s">
        <v>936</v>
      </c>
      <c r="C29" s="165" t="s">
        <v>937</v>
      </c>
      <c r="D29" s="499">
        <v>3.39</v>
      </c>
      <c r="E29" s="500">
        <v>4.5071140350877181</v>
      </c>
      <c r="F29" s="357">
        <v>36056.842291059627</v>
      </c>
      <c r="G29" s="310">
        <v>38749.4442254858</v>
      </c>
      <c r="H29" s="310">
        <v>42197.033760739658</v>
      </c>
      <c r="I29" s="463"/>
      <c r="J29" s="310"/>
      <c r="K29" s="320"/>
      <c r="L29" s="321"/>
      <c r="M29" s="18"/>
    </row>
    <row r="30" spans="1:13">
      <c r="A30" s="19"/>
      <c r="B30" s="368" t="s">
        <v>938</v>
      </c>
      <c r="C30" s="165" t="s">
        <v>939</v>
      </c>
      <c r="D30" s="499">
        <v>3.36</v>
      </c>
      <c r="E30" s="500">
        <v>4.4672280701754365</v>
      </c>
      <c r="F30" s="357">
        <v>35706.836811825407</v>
      </c>
      <c r="G30" s="310">
        <v>38372.610976214302</v>
      </c>
      <c r="H30" s="310">
        <v>41786.005249510308</v>
      </c>
      <c r="I30" s="463"/>
      <c r="J30" s="310"/>
      <c r="K30" s="320"/>
      <c r="L30" s="321"/>
      <c r="M30" s="5"/>
    </row>
    <row r="31" spans="1:13">
      <c r="A31" s="12"/>
      <c r="B31" s="368" t="s">
        <v>940</v>
      </c>
      <c r="C31" s="165" t="s">
        <v>941</v>
      </c>
      <c r="D31" s="499">
        <v>3.32</v>
      </c>
      <c r="E31" s="500">
        <v>4.4140467836257287</v>
      </c>
      <c r="F31" s="357">
        <v>35322.84330475278</v>
      </c>
      <c r="G31" s="310">
        <v>37961.789699104396</v>
      </c>
      <c r="H31" s="310">
        <v>41340.988710442565</v>
      </c>
      <c r="I31" s="463"/>
      <c r="J31" s="310"/>
      <c r="K31" s="320"/>
      <c r="L31" s="321"/>
      <c r="M31" s="20"/>
    </row>
    <row r="32" spans="1:13">
      <c r="A32" s="10"/>
      <c r="B32" s="368" t="s">
        <v>942</v>
      </c>
      <c r="C32" s="165" t="s">
        <v>943</v>
      </c>
      <c r="D32" s="499">
        <v>3.29</v>
      </c>
      <c r="E32" s="500">
        <v>4.374160818713448</v>
      </c>
      <c r="F32" s="357">
        <v>35043.386049428089</v>
      </c>
      <c r="G32" s="310">
        <v>37660.897687668577</v>
      </c>
      <c r="H32" s="310">
        <v>41012.30457323783</v>
      </c>
      <c r="I32" s="463"/>
      <c r="J32" s="310"/>
      <c r="K32" s="320"/>
      <c r="L32" s="321"/>
      <c r="M32" s="11"/>
    </row>
    <row r="33" spans="1:13" ht="15.75" thickBot="1">
      <c r="A33" s="10"/>
      <c r="B33" s="369" t="s">
        <v>944</v>
      </c>
      <c r="C33" s="173" t="s">
        <v>945</v>
      </c>
      <c r="D33" s="502">
        <v>3.26</v>
      </c>
      <c r="E33" s="503">
        <v>4.3342748538011664</v>
      </c>
      <c r="F33" s="406">
        <v>34693.380570193862</v>
      </c>
      <c r="G33" s="334">
        <v>37284.064438397065</v>
      </c>
      <c r="H33" s="334">
        <v>40601.276062008503</v>
      </c>
      <c r="I33" s="469"/>
      <c r="J33" s="334"/>
      <c r="K33" s="335"/>
      <c r="L33" s="336"/>
      <c r="M33" s="11"/>
    </row>
    <row r="34" spans="1:13">
      <c r="A34" s="10"/>
      <c r="B34" s="366" t="s">
        <v>946</v>
      </c>
      <c r="C34" s="181" t="s">
        <v>947</v>
      </c>
      <c r="D34" s="504">
        <v>3.23</v>
      </c>
      <c r="E34" s="505">
        <v>4.2939999999999996</v>
      </c>
      <c r="F34" s="408">
        <v>32707.117388090486</v>
      </c>
      <c r="G34" s="329">
        <v>34888.79432524935</v>
      </c>
      <c r="H34" s="329">
        <v>37452.650423415267</v>
      </c>
      <c r="I34" s="468">
        <v>41281.086019358569</v>
      </c>
      <c r="J34" s="329"/>
      <c r="K34" s="330"/>
      <c r="L34" s="331"/>
      <c r="M34" s="20"/>
    </row>
    <row r="35" spans="1:13">
      <c r="A35" s="4"/>
      <c r="B35" s="368" t="s">
        <v>948</v>
      </c>
      <c r="C35" s="165" t="s">
        <v>949</v>
      </c>
      <c r="D35" s="506">
        <v>3.2</v>
      </c>
      <c r="E35" s="500">
        <v>4.2541176470588233</v>
      </c>
      <c r="F35" s="357">
        <v>32443.701874950795</v>
      </c>
      <c r="G35" s="310">
        <v>34603.989822529664</v>
      </c>
      <c r="H35" s="310">
        <v>37146.411164584453</v>
      </c>
      <c r="I35" s="463">
        <v>40941.707387363851</v>
      </c>
      <c r="J35" s="310"/>
      <c r="K35" s="320"/>
      <c r="L35" s="321"/>
      <c r="M35" s="5"/>
    </row>
    <row r="36" spans="1:13">
      <c r="A36" s="12"/>
      <c r="B36" s="368" t="s">
        <v>950</v>
      </c>
      <c r="C36" s="165" t="s">
        <v>951</v>
      </c>
      <c r="D36" s="506">
        <v>3.17</v>
      </c>
      <c r="E36" s="500">
        <v>4.2142352941176471</v>
      </c>
      <c r="F36" s="357">
        <v>32109.738137901564</v>
      </c>
      <c r="G36" s="310">
        <v>34248.637095900442</v>
      </c>
      <c r="H36" s="310">
        <v>36764.230667917953</v>
      </c>
      <c r="I36" s="463">
        <v>40519.984381344533</v>
      </c>
      <c r="J36" s="310"/>
      <c r="K36" s="320"/>
      <c r="L36" s="321"/>
      <c r="M36" s="18"/>
    </row>
    <row r="37" spans="1:13">
      <c r="A37" s="12"/>
      <c r="B37" s="390" t="s">
        <v>952</v>
      </c>
      <c r="C37" s="227" t="s">
        <v>953</v>
      </c>
      <c r="D37" s="507">
        <v>3.13</v>
      </c>
      <c r="E37" s="500">
        <v>4.1610588235294115</v>
      </c>
      <c r="F37" s="360">
        <v>31741.786373013936</v>
      </c>
      <c r="G37" s="325">
        <v>33859.296341432819</v>
      </c>
      <c r="H37" s="325">
        <v>36348.062143413052</v>
      </c>
      <c r="I37" s="470">
        <v>40064.2733474868</v>
      </c>
      <c r="J37" s="325"/>
      <c r="K37" s="326"/>
      <c r="L37" s="327"/>
      <c r="M37" s="20"/>
    </row>
    <row r="38" spans="1:13">
      <c r="A38" s="10"/>
      <c r="B38" s="368" t="s">
        <v>954</v>
      </c>
      <c r="C38" s="165" t="s">
        <v>955</v>
      </c>
      <c r="D38" s="506">
        <v>3.1</v>
      </c>
      <c r="E38" s="500">
        <v>4.1349999999999998</v>
      </c>
      <c r="F38" s="308">
        <v>31407.822635964698</v>
      </c>
      <c r="G38" s="310">
        <v>33503.943614803604</v>
      </c>
      <c r="H38" s="310">
        <v>35965.881646746551</v>
      </c>
      <c r="I38" s="463">
        <v>39642.55034146746</v>
      </c>
      <c r="J38" s="310"/>
      <c r="K38" s="320"/>
      <c r="L38" s="321"/>
      <c r="M38" s="5"/>
    </row>
    <row r="39" spans="1:13" ht="15.75" thickBot="1">
      <c r="A39" s="4"/>
      <c r="B39" s="369" t="s">
        <v>956</v>
      </c>
      <c r="C39" s="173" t="s">
        <v>957</v>
      </c>
      <c r="D39" s="508">
        <v>3.07</v>
      </c>
      <c r="E39" s="503">
        <v>4.0949999999999998</v>
      </c>
      <c r="F39" s="324">
        <v>31144.407122825003</v>
      </c>
      <c r="G39" s="325">
        <v>33219.139112083911</v>
      </c>
      <c r="H39" s="325">
        <v>35659.642387915737</v>
      </c>
      <c r="I39" s="470">
        <v>39303.171709472721</v>
      </c>
      <c r="J39" s="325"/>
      <c r="K39" s="326"/>
      <c r="L39" s="327"/>
      <c r="M39" s="5"/>
    </row>
    <row r="40" spans="1:13">
      <c r="A40" s="4"/>
      <c r="B40" s="366" t="s">
        <v>958</v>
      </c>
      <c r="C40" s="181" t="s">
        <v>959</v>
      </c>
      <c r="D40" s="487">
        <v>3.04</v>
      </c>
      <c r="E40" s="505">
        <v>4.0419999999999998</v>
      </c>
      <c r="F40" s="408">
        <v>29783.771885936316</v>
      </c>
      <c r="G40" s="329">
        <v>31323.779135695502</v>
      </c>
      <c r="H40" s="329">
        <v>33377.122135374426</v>
      </c>
      <c r="I40" s="525">
        <v>35790.797641168967</v>
      </c>
      <c r="J40" s="329">
        <v>40279.716952390721</v>
      </c>
      <c r="K40" s="330"/>
      <c r="L40" s="331"/>
      <c r="M40" s="5"/>
    </row>
    <row r="41" spans="1:13">
      <c r="A41" s="19"/>
      <c r="B41" s="368" t="s">
        <v>960</v>
      </c>
      <c r="C41" s="165" t="s">
        <v>961</v>
      </c>
      <c r="D41" s="499">
        <v>3</v>
      </c>
      <c r="E41" s="500">
        <v>3.988815789473684</v>
      </c>
      <c r="F41" s="357">
        <v>29497.062839748211</v>
      </c>
      <c r="G41" s="310">
        <v>31021.028347322415</v>
      </c>
      <c r="H41" s="310">
        <v>33052.982357421359</v>
      </c>
      <c r="I41" s="460">
        <v>35445.22310710475</v>
      </c>
      <c r="J41" s="310">
        <v>39895.54049887236</v>
      </c>
      <c r="K41" s="320"/>
      <c r="L41" s="321"/>
      <c r="M41" s="18"/>
    </row>
    <row r="42" spans="1:13">
      <c r="A42" s="12"/>
      <c r="B42" s="368" t="s">
        <v>962</v>
      </c>
      <c r="C42" s="165" t="s">
        <v>963</v>
      </c>
      <c r="D42" s="499">
        <v>2.98</v>
      </c>
      <c r="E42" s="500">
        <v>3.9622236842105263</v>
      </c>
      <c r="F42" s="357">
        <v>29207.781625327367</v>
      </c>
      <c r="G42" s="310">
        <v>30715.705390716579</v>
      </c>
      <c r="H42" s="310">
        <v>32726.270411235528</v>
      </c>
      <c r="I42" s="460">
        <v>35091.683390881648</v>
      </c>
      <c r="J42" s="310">
        <v>39491.533180715975</v>
      </c>
      <c r="K42" s="320"/>
      <c r="L42" s="321"/>
      <c r="M42" s="20"/>
    </row>
    <row r="43" spans="1:13">
      <c r="A43" s="19"/>
      <c r="B43" s="368" t="s">
        <v>964</v>
      </c>
      <c r="C43" s="165" t="s">
        <v>965</v>
      </c>
      <c r="D43" s="499">
        <v>2.94</v>
      </c>
      <c r="E43" s="500">
        <v>3.9090394736842105</v>
      </c>
      <c r="F43" s="357">
        <v>28850.524355229729</v>
      </c>
      <c r="G43" s="310">
        <v>30342.406378433956</v>
      </c>
      <c r="H43" s="310">
        <v>32331.58240937291</v>
      </c>
      <c r="I43" s="460">
        <v>34670.167618981759</v>
      </c>
      <c r="J43" s="310">
        <v>39019.549806882773</v>
      </c>
      <c r="K43" s="320"/>
      <c r="L43" s="321"/>
      <c r="M43" s="20"/>
    </row>
    <row r="44" spans="1:13">
      <c r="A44" s="19"/>
      <c r="B44" s="368" t="s">
        <v>966</v>
      </c>
      <c r="C44" s="165" t="s">
        <v>967</v>
      </c>
      <c r="D44" s="499">
        <v>2.91</v>
      </c>
      <c r="E44" s="500">
        <v>3.8691513157894737</v>
      </c>
      <c r="F44" s="357">
        <v>28527.255112970499</v>
      </c>
      <c r="G44" s="310">
        <v>30003.095393989712</v>
      </c>
      <c r="H44" s="310">
        <v>31970.882435348689</v>
      </c>
      <c r="I44" s="460">
        <v>34282.639874920256</v>
      </c>
      <c r="J44" s="310">
        <v>38581.554460887986</v>
      </c>
      <c r="K44" s="320"/>
      <c r="L44" s="321"/>
      <c r="M44" s="5"/>
    </row>
    <row r="45" spans="1:13" ht="15.75" thickBot="1">
      <c r="A45" s="12"/>
      <c r="B45" s="369" t="s">
        <v>968</v>
      </c>
      <c r="C45" s="173" t="s">
        <v>969</v>
      </c>
      <c r="D45" s="502">
        <v>2.88</v>
      </c>
      <c r="E45" s="503">
        <v>3.829263157894736</v>
      </c>
      <c r="F45" s="406">
        <v>28274.534094620783</v>
      </c>
      <c r="G45" s="334">
        <v>29734.332633455022</v>
      </c>
      <c r="H45" s="334">
        <v>31680.730685234008</v>
      </c>
      <c r="I45" s="526">
        <v>33971.053368694433</v>
      </c>
      <c r="J45" s="334">
        <v>38231.366035208019</v>
      </c>
      <c r="K45" s="335"/>
      <c r="L45" s="336"/>
      <c r="M45" s="18"/>
    </row>
    <row r="46" spans="1:13">
      <c r="A46" s="19"/>
      <c r="B46" s="366" t="s">
        <v>970</v>
      </c>
      <c r="C46" s="181" t="s">
        <v>971</v>
      </c>
      <c r="D46" s="504">
        <v>2.85</v>
      </c>
      <c r="E46" s="505">
        <v>3.7890000000000001</v>
      </c>
      <c r="F46" s="328">
        <v>26507.508055712322</v>
      </c>
      <c r="G46" s="329">
        <v>27951.264852361553</v>
      </c>
      <c r="H46" s="329">
        <v>29395.021649010814</v>
      </c>
      <c r="I46" s="468">
        <v>30838.778445660042</v>
      </c>
      <c r="J46" s="329">
        <v>34556.802325349207</v>
      </c>
      <c r="K46" s="330">
        <v>36481.811387548216</v>
      </c>
      <c r="L46" s="331"/>
      <c r="M46" s="18"/>
    </row>
    <row r="47" spans="1:13">
      <c r="A47" s="10"/>
      <c r="B47" s="368" t="s">
        <v>972</v>
      </c>
      <c r="C47" s="165" t="s">
        <v>973</v>
      </c>
      <c r="D47" s="499">
        <v>2.82</v>
      </c>
      <c r="E47" s="500">
        <v>3.749115789473684</v>
      </c>
      <c r="F47" s="308">
        <v>26270.828779547595</v>
      </c>
      <c r="G47" s="310">
        <v>27698.543834011856</v>
      </c>
      <c r="H47" s="310">
        <v>29126.258888476103</v>
      </c>
      <c r="I47" s="463">
        <v>30553.973942940363</v>
      </c>
      <c r="J47" s="310">
        <v>34238.812682934484</v>
      </c>
      <c r="K47" s="320">
        <v>36142.432755553491</v>
      </c>
      <c r="L47" s="321"/>
      <c r="M47" s="11"/>
    </row>
    <row r="48" spans="1:13">
      <c r="A48" s="4"/>
      <c r="B48" s="368" t="s">
        <v>974</v>
      </c>
      <c r="C48" s="165" t="s">
        <v>975</v>
      </c>
      <c r="D48" s="499">
        <v>2.79</v>
      </c>
      <c r="E48" s="500">
        <v>3.7092315789473682</v>
      </c>
      <c r="F48" s="308">
        <v>25963.601279473354</v>
      </c>
      <c r="G48" s="310">
        <v>27375.274591752608</v>
      </c>
      <c r="H48" s="310">
        <v>28786.947904031873</v>
      </c>
      <c r="I48" s="463">
        <v>30198.621216311141</v>
      </c>
      <c r="J48" s="310">
        <v>33838.478666495132</v>
      </c>
      <c r="K48" s="320">
        <v>35720.709749534159</v>
      </c>
      <c r="L48" s="321"/>
      <c r="M48" s="20"/>
    </row>
    <row r="49" spans="1:13">
      <c r="A49" s="19"/>
      <c r="B49" s="368" t="s">
        <v>976</v>
      </c>
      <c r="C49" s="165" t="s">
        <v>977</v>
      </c>
      <c r="D49" s="499">
        <v>2.75</v>
      </c>
      <c r="E49" s="500">
        <v>3.6560526315789468</v>
      </c>
      <c r="F49" s="308">
        <v>25622.385751560712</v>
      </c>
      <c r="G49" s="310">
        <v>27018.01732165497</v>
      </c>
      <c r="H49" s="310">
        <v>28413.64889174925</v>
      </c>
      <c r="I49" s="463">
        <v>29809.280461843518</v>
      </c>
      <c r="J49" s="310">
        <v>33404.156622217379</v>
      </c>
      <c r="K49" s="320">
        <v>35264.998715676418</v>
      </c>
      <c r="L49" s="321"/>
      <c r="M49" s="11"/>
    </row>
    <row r="50" spans="1:13">
      <c r="A50" s="4"/>
      <c r="B50" s="368" t="s">
        <v>978</v>
      </c>
      <c r="C50" s="165" t="s">
        <v>979</v>
      </c>
      <c r="D50" s="499">
        <v>2.72</v>
      </c>
      <c r="E50" s="500">
        <v>3.6161684210526315</v>
      </c>
      <c r="F50" s="308">
        <v>25315.158251486464</v>
      </c>
      <c r="G50" s="310">
        <v>26694.748079395744</v>
      </c>
      <c r="H50" s="310">
        <v>28074.337907305016</v>
      </c>
      <c r="I50" s="463">
        <v>29453.927735214296</v>
      </c>
      <c r="J50" s="310">
        <v>33003.822605778041</v>
      </c>
      <c r="K50" s="320">
        <v>34843.275709657079</v>
      </c>
      <c r="L50" s="321"/>
      <c r="M50" s="11"/>
    </row>
    <row r="51" spans="1:13" ht="15.75" thickBot="1">
      <c r="A51" s="10"/>
      <c r="B51" s="369" t="s">
        <v>980</v>
      </c>
      <c r="C51" s="173" t="s">
        <v>981</v>
      </c>
      <c r="D51" s="502">
        <v>2.69</v>
      </c>
      <c r="E51" s="503">
        <v>3.5762842105263153</v>
      </c>
      <c r="F51" s="324">
        <v>25078.478975321756</v>
      </c>
      <c r="G51" s="325">
        <v>26442.027061046028</v>
      </c>
      <c r="H51" s="325">
        <v>27805.575146770334</v>
      </c>
      <c r="I51" s="470">
        <v>29169.123232494618</v>
      </c>
      <c r="J51" s="325">
        <v>32685.8329633633</v>
      </c>
      <c r="K51" s="326">
        <v>34503.897077662346</v>
      </c>
      <c r="L51" s="327"/>
      <c r="M51" s="20"/>
    </row>
    <row r="52" spans="1:13">
      <c r="A52" s="12"/>
      <c r="B52" s="366" t="s">
        <v>982</v>
      </c>
      <c r="C52" s="181" t="s">
        <v>983</v>
      </c>
      <c r="D52" s="504">
        <v>2.66</v>
      </c>
      <c r="E52" s="505">
        <v>3.536</v>
      </c>
      <c r="F52" s="328">
        <v>23802.365688978432</v>
      </c>
      <c r="G52" s="329">
        <v>24700.703251337967</v>
      </c>
      <c r="H52" s="329">
        <v>25149.872032517724</v>
      </c>
      <c r="I52" s="468">
        <v>26946.547157236782</v>
      </c>
      <c r="J52" s="329">
        <v>29641.559844315379</v>
      </c>
      <c r="K52" s="329">
        <v>31300.312370261228</v>
      </c>
      <c r="L52" s="438">
        <v>33871.711162181608</v>
      </c>
      <c r="M52" s="11"/>
    </row>
    <row r="53" spans="1:13">
      <c r="A53" s="19"/>
      <c r="B53" s="368" t="s">
        <v>984</v>
      </c>
      <c r="C53" s="165" t="s">
        <v>985</v>
      </c>
      <c r="D53" s="499">
        <v>2.63</v>
      </c>
      <c r="E53" s="500">
        <v>3.4961203007518797</v>
      </c>
      <c r="F53" s="308">
        <v>23576.380907603721</v>
      </c>
      <c r="G53" s="310">
        <v>24464.023975173252</v>
      </c>
      <c r="H53" s="310">
        <v>24907.845508958027</v>
      </c>
      <c r="I53" s="463">
        <v>26683.131644097099</v>
      </c>
      <c r="J53" s="310">
        <v>29346.060846805703</v>
      </c>
      <c r="K53" s="310">
        <v>30988.725864035408</v>
      </c>
      <c r="L53" s="374">
        <v>33537.56447868664</v>
      </c>
      <c r="M53" s="5"/>
    </row>
    <row r="54" spans="1:13">
      <c r="A54" s="19"/>
      <c r="B54" s="368" t="s">
        <v>986</v>
      </c>
      <c r="C54" s="165" t="s">
        <v>987</v>
      </c>
      <c r="D54" s="499">
        <v>2.59</v>
      </c>
      <c r="E54" s="500">
        <v>3.4429473684210525</v>
      </c>
      <c r="F54" s="308">
        <v>23245.85987448107</v>
      </c>
      <c r="G54" s="310">
        <v>24122.808447260613</v>
      </c>
      <c r="H54" s="310">
        <v>24561.28273365038</v>
      </c>
      <c r="I54" s="463">
        <v>26315.17987920946</v>
      </c>
      <c r="J54" s="310">
        <v>28946.025597548083</v>
      </c>
      <c r="K54" s="310">
        <v>30567.210092135505</v>
      </c>
      <c r="L54" s="374">
        <v>33081.622847038438</v>
      </c>
      <c r="M54" s="18"/>
    </row>
    <row r="55" spans="1:13">
      <c r="A55" s="12"/>
      <c r="B55" s="368" t="s">
        <v>988</v>
      </c>
      <c r="C55" s="165" t="s">
        <v>989</v>
      </c>
      <c r="D55" s="499">
        <v>2.56</v>
      </c>
      <c r="E55" s="500">
        <v>3.4030676691729322</v>
      </c>
      <c r="F55" s="308">
        <v>22949.326869196815</v>
      </c>
      <c r="G55" s="310">
        <v>23815.580947186365</v>
      </c>
      <c r="H55" s="310">
        <v>24248.707986181133</v>
      </c>
      <c r="I55" s="463">
        <v>25981.216142160232</v>
      </c>
      <c r="J55" s="310">
        <v>28579.978376128867</v>
      </c>
      <c r="K55" s="310">
        <v>30179.682348074009</v>
      </c>
      <c r="L55" s="374">
        <v>32659.669243228633</v>
      </c>
      <c r="M55" s="20"/>
    </row>
    <row r="56" spans="1:13">
      <c r="A56" s="10"/>
      <c r="B56" s="368" t="s">
        <v>990</v>
      </c>
      <c r="C56" s="165" t="s">
        <v>991</v>
      </c>
      <c r="D56" s="499">
        <v>2.5299999999999998</v>
      </c>
      <c r="E56" s="500">
        <v>3.3631879699248115</v>
      </c>
      <c r="F56" s="308">
        <v>22723.342087822104</v>
      </c>
      <c r="G56" s="310">
        <v>23578.901671021657</v>
      </c>
      <c r="H56" s="310">
        <v>24006.681462621429</v>
      </c>
      <c r="I56" s="463">
        <v>25717.800629020534</v>
      </c>
      <c r="J56" s="310">
        <v>28284.479378619195</v>
      </c>
      <c r="K56" s="310">
        <v>29868.095841848201</v>
      </c>
      <c r="L56" s="374">
        <v>32325.522559733668</v>
      </c>
      <c r="M56" s="5"/>
    </row>
    <row r="57" spans="1:13" ht="15.75" thickBot="1">
      <c r="A57" s="4"/>
      <c r="B57" s="369" t="s">
        <v>992</v>
      </c>
      <c r="C57" s="173" t="s">
        <v>993</v>
      </c>
      <c r="D57" s="502">
        <v>2.5</v>
      </c>
      <c r="E57" s="503">
        <v>3.3233082706766917</v>
      </c>
      <c r="F57" s="324">
        <v>22426.809082537849</v>
      </c>
      <c r="G57" s="325">
        <v>23271.674170947419</v>
      </c>
      <c r="H57" s="325">
        <v>23694.106715152193</v>
      </c>
      <c r="I57" s="470">
        <v>25383.836891971303</v>
      </c>
      <c r="J57" s="325">
        <v>27918.432157199983</v>
      </c>
      <c r="K57" s="325">
        <v>29480.568097786705</v>
      </c>
      <c r="L57" s="442">
        <v>31903.568955923871</v>
      </c>
      <c r="M57" s="5"/>
    </row>
    <row r="58" spans="1:13">
      <c r="A58" s="12"/>
      <c r="B58" s="366" t="s">
        <v>994</v>
      </c>
      <c r="C58" s="181" t="s">
        <v>995</v>
      </c>
      <c r="D58" s="504">
        <v>2.4700000000000002</v>
      </c>
      <c r="E58" s="505">
        <v>3.2839999999999998</v>
      </c>
      <c r="F58" s="416">
        <v>21713.190780443823</v>
      </c>
      <c r="G58" s="329">
        <v>22547.361374063381</v>
      </c>
      <c r="H58" s="329">
        <v>22964.446670873167</v>
      </c>
      <c r="I58" s="468">
        <v>23798.617264492725</v>
      </c>
      <c r="J58" s="329">
        <v>25049.873154922079</v>
      </c>
      <c r="K58" s="329">
        <v>26301.129045351419</v>
      </c>
      <c r="L58" s="331">
        <v>28263.510007234974</v>
      </c>
      <c r="M58" s="11"/>
    </row>
    <row r="59" spans="1:13">
      <c r="A59" s="10"/>
      <c r="B59" s="368" t="s">
        <v>996</v>
      </c>
      <c r="C59" s="165" t="s">
        <v>997</v>
      </c>
      <c r="D59" s="499">
        <v>2.44</v>
      </c>
      <c r="E59" s="500">
        <v>3.2441133603238859</v>
      </c>
      <c r="F59" s="417">
        <v>21492.5532464641</v>
      </c>
      <c r="G59" s="310">
        <v>22316.029345293668</v>
      </c>
      <c r="H59" s="310">
        <v>22727.767394708455</v>
      </c>
      <c r="I59" s="463">
        <v>23551.243493538022</v>
      </c>
      <c r="J59" s="310">
        <v>24786.45764178237</v>
      </c>
      <c r="K59" s="310">
        <v>26021.671790026725</v>
      </c>
      <c r="L59" s="321">
        <v>27966.909354400213</v>
      </c>
      <c r="M59" s="18"/>
    </row>
    <row r="60" spans="1:13">
      <c r="A60" s="10"/>
      <c r="B60" s="368" t="s">
        <v>998</v>
      </c>
      <c r="C60" s="165" t="s">
        <v>999</v>
      </c>
      <c r="D60" s="499">
        <v>2.4</v>
      </c>
      <c r="E60" s="500">
        <v>3.190931174089068</v>
      </c>
      <c r="F60" s="417">
        <v>21167.379460736443</v>
      </c>
      <c r="G60" s="310">
        <v>21980.161064776017</v>
      </c>
      <c r="H60" s="310">
        <v>22386.551866795802</v>
      </c>
      <c r="I60" s="463">
        <v>23199.33347083538</v>
      </c>
      <c r="J60" s="310">
        <v>24418.505876894742</v>
      </c>
      <c r="K60" s="310">
        <v>25637.678282954093</v>
      </c>
      <c r="L60" s="321">
        <v>27553.976299702463</v>
      </c>
      <c r="M60" s="20"/>
    </row>
    <row r="61" spans="1:13">
      <c r="A61" s="10"/>
      <c r="B61" s="368" t="s">
        <v>1000</v>
      </c>
      <c r="C61" s="165" t="s">
        <v>1001</v>
      </c>
      <c r="D61" s="499">
        <v>2.37</v>
      </c>
      <c r="E61" s="500">
        <v>3.151044534412955</v>
      </c>
      <c r="F61" s="417">
        <v>20876.193702847191</v>
      </c>
      <c r="G61" s="310">
        <v>21678.280812096767</v>
      </c>
      <c r="H61" s="310">
        <v>22079.324366721568</v>
      </c>
      <c r="I61" s="463">
        <v>22881.411475971137</v>
      </c>
      <c r="J61" s="310">
        <v>24084.542139845507</v>
      </c>
      <c r="K61" s="310">
        <v>25287.672803719881</v>
      </c>
      <c r="L61" s="321">
        <v>27175.031272843098</v>
      </c>
      <c r="M61" s="20"/>
    </row>
    <row r="62" spans="1:13">
      <c r="A62" s="4"/>
      <c r="B62" s="368" t="s">
        <v>1002</v>
      </c>
      <c r="C62" s="165" t="s">
        <v>1003</v>
      </c>
      <c r="D62" s="499">
        <v>2.34</v>
      </c>
      <c r="E62" s="500">
        <v>3.111157894736841</v>
      </c>
      <c r="F62" s="417">
        <v>20655.556168867475</v>
      </c>
      <c r="G62" s="310">
        <v>21446.948783327061</v>
      </c>
      <c r="H62" s="310">
        <v>21842.645090556845</v>
      </c>
      <c r="I62" s="463">
        <v>22634.037705016442</v>
      </c>
      <c r="J62" s="310">
        <v>23821.126626705813</v>
      </c>
      <c r="K62" s="310">
        <v>25008.215548395194</v>
      </c>
      <c r="L62" s="321">
        <v>26878.430620008348</v>
      </c>
      <c r="M62" s="5"/>
    </row>
    <row r="63" spans="1:13" ht="15.75" thickBot="1">
      <c r="A63" s="12"/>
      <c r="B63" s="369" t="s">
        <v>1004</v>
      </c>
      <c r="C63" s="173" t="s">
        <v>1005</v>
      </c>
      <c r="D63" s="502">
        <v>2.31</v>
      </c>
      <c r="E63" s="503">
        <v>3.071271255060728</v>
      </c>
      <c r="F63" s="418">
        <v>20364.370410978212</v>
      </c>
      <c r="G63" s="334">
        <v>21145.068530647808</v>
      </c>
      <c r="H63" s="334">
        <v>21535.417590482601</v>
      </c>
      <c r="I63" s="469">
        <v>22316.115710152197</v>
      </c>
      <c r="J63" s="334">
        <v>23487.162889656589</v>
      </c>
      <c r="K63" s="334">
        <v>24658.210069160967</v>
      </c>
      <c r="L63" s="336">
        <v>26499.485593149006</v>
      </c>
      <c r="M63" s="18"/>
    </row>
    <row r="64" spans="1:13">
      <c r="A64" s="12"/>
      <c r="B64" s="366" t="s">
        <v>1006</v>
      </c>
      <c r="C64" s="181" t="s">
        <v>1007</v>
      </c>
      <c r="D64" s="504">
        <v>2.2799999999999998</v>
      </c>
      <c r="E64" s="505">
        <v>3.0310000000000001</v>
      </c>
      <c r="F64" s="328">
        <v>20073.184653088952</v>
      </c>
      <c r="G64" s="329">
        <v>20458.18646552875</v>
      </c>
      <c r="H64" s="329">
        <v>20843.188277968555</v>
      </c>
      <c r="I64" s="468">
        <v>21228.19009040836</v>
      </c>
      <c r="J64" s="329">
        <v>21998.193715287955</v>
      </c>
      <c r="K64" s="330">
        <v>22768.19734016755</v>
      </c>
      <c r="L64" s="331">
        <v>24190.755650110568</v>
      </c>
      <c r="M64" s="18"/>
    </row>
    <row r="65" spans="1:13">
      <c r="A65" s="10"/>
      <c r="B65" s="368" t="s">
        <v>1008</v>
      </c>
      <c r="C65" s="165" t="s">
        <v>1009</v>
      </c>
      <c r="D65" s="506">
        <v>2.25</v>
      </c>
      <c r="E65" s="500">
        <v>2.991118421052632</v>
      </c>
      <c r="F65" s="308">
        <v>19852.547119109247</v>
      </c>
      <c r="G65" s="310">
        <v>20232.201684154043</v>
      </c>
      <c r="H65" s="310">
        <v>20611.856249198856</v>
      </c>
      <c r="I65" s="463">
        <v>20991.510814243651</v>
      </c>
      <c r="J65" s="310">
        <v>21750.819944333252</v>
      </c>
      <c r="K65" s="320">
        <v>22510.129074422857</v>
      </c>
      <c r="L65" s="321">
        <v>23916.599875649754</v>
      </c>
      <c r="M65" s="11"/>
    </row>
    <row r="66" spans="1:13">
      <c r="A66" s="4"/>
      <c r="B66" s="368" t="s">
        <v>1010</v>
      </c>
      <c r="C66" s="165" t="s">
        <v>1011</v>
      </c>
      <c r="D66" s="506">
        <v>2.21</v>
      </c>
      <c r="E66" s="500">
        <v>2.9379429824561409</v>
      </c>
      <c r="F66" s="308">
        <v>19527.373333381591</v>
      </c>
      <c r="G66" s="310">
        <v>19901.680651031391</v>
      </c>
      <c r="H66" s="310">
        <v>20275.987968681198</v>
      </c>
      <c r="I66" s="463">
        <v>20650.295286331002</v>
      </c>
      <c r="J66" s="310">
        <v>21398.909921630609</v>
      </c>
      <c r="K66" s="320">
        <v>22147.524556930221</v>
      </c>
      <c r="L66" s="321">
        <v>23532.514835514827</v>
      </c>
      <c r="M66" s="20"/>
    </row>
    <row r="67" spans="1:13">
      <c r="A67" s="4"/>
      <c r="B67" s="368" t="s">
        <v>1012</v>
      </c>
      <c r="C67" s="165" t="s">
        <v>1013</v>
      </c>
      <c r="D67" s="506">
        <v>2.1800000000000002</v>
      </c>
      <c r="E67" s="500">
        <v>2.8980614035087728</v>
      </c>
      <c r="F67" s="308">
        <v>19236.187575492328</v>
      </c>
      <c r="G67" s="310">
        <v>19605.147645747136</v>
      </c>
      <c r="H67" s="310">
        <v>19974.107716001949</v>
      </c>
      <c r="I67" s="463">
        <v>20343.067786256754</v>
      </c>
      <c r="J67" s="310">
        <v>21080.987926766371</v>
      </c>
      <c r="K67" s="320">
        <v>21818.908067275977</v>
      </c>
      <c r="L67" s="321">
        <v>23182.4178232183</v>
      </c>
      <c r="M67" s="11"/>
    </row>
    <row r="68" spans="1:13">
      <c r="A68" s="19"/>
      <c r="B68" s="368" t="s">
        <v>1014</v>
      </c>
      <c r="C68" s="165" t="s">
        <v>1015</v>
      </c>
      <c r="D68" s="506">
        <v>2.15</v>
      </c>
      <c r="E68" s="500">
        <v>2.8581798245614038</v>
      </c>
      <c r="F68" s="308">
        <v>19015.550041512615</v>
      </c>
      <c r="G68" s="310">
        <v>19379.162864372433</v>
      </c>
      <c r="H68" s="310">
        <v>19742.775687232235</v>
      </c>
      <c r="I68" s="463">
        <v>20106.388510092045</v>
      </c>
      <c r="J68" s="310">
        <v>20833.614155811665</v>
      </c>
      <c r="K68" s="320">
        <v>21560.839801531281</v>
      </c>
      <c r="L68" s="321">
        <v>22908.262048757475</v>
      </c>
      <c r="M68" s="11"/>
    </row>
    <row r="69" spans="1:13" ht="15.75" thickBot="1">
      <c r="A69" s="12"/>
      <c r="B69" s="369" t="s">
        <v>1016</v>
      </c>
      <c r="C69" s="173" t="s">
        <v>1017</v>
      </c>
      <c r="D69" s="508">
        <v>2.12</v>
      </c>
      <c r="E69" s="503">
        <v>2.8182982456140357</v>
      </c>
      <c r="F69" s="333">
        <v>18724.364283623363</v>
      </c>
      <c r="G69" s="334">
        <v>19082.629859088171</v>
      </c>
      <c r="H69" s="334">
        <v>19440.895434552993</v>
      </c>
      <c r="I69" s="469">
        <v>19799.161010017797</v>
      </c>
      <c r="J69" s="334">
        <v>20515.692160947427</v>
      </c>
      <c r="K69" s="335">
        <v>21232.223311877045</v>
      </c>
      <c r="L69" s="336">
        <v>22558.16503646096</v>
      </c>
      <c r="M69" s="20"/>
    </row>
    <row r="70" spans="1:13">
      <c r="A70" s="19"/>
      <c r="B70" s="366" t="s">
        <v>1018</v>
      </c>
      <c r="C70" s="181" t="s">
        <v>1019</v>
      </c>
      <c r="D70" s="504">
        <v>2.09</v>
      </c>
      <c r="E70" s="505">
        <v>2.7789999999999999</v>
      </c>
      <c r="F70" s="304">
        <v>18080.260197664287</v>
      </c>
      <c r="G70" s="306">
        <v>18433.178525734103</v>
      </c>
      <c r="H70" s="306">
        <v>18786.096853803927</v>
      </c>
      <c r="I70" s="464">
        <v>19139.015181873736</v>
      </c>
      <c r="J70" s="306">
        <v>19844.851838013372</v>
      </c>
      <c r="K70" s="318">
        <v>20197.770166083181</v>
      </c>
      <c r="L70" s="307">
        <v>20903.606822222817</v>
      </c>
      <c r="M70" s="11"/>
    </row>
    <row r="71" spans="1:13">
      <c r="A71" s="19"/>
      <c r="B71" s="368" t="s">
        <v>1020</v>
      </c>
      <c r="C71" s="165" t="s">
        <v>1021</v>
      </c>
      <c r="D71" s="499">
        <v>2.06</v>
      </c>
      <c r="E71" s="500">
        <v>2.7391100478468902</v>
      </c>
      <c r="F71" s="308">
        <v>17864.969911079577</v>
      </c>
      <c r="G71" s="310">
        <v>18212.540991754395</v>
      </c>
      <c r="H71" s="310">
        <v>18560.112072429212</v>
      </c>
      <c r="I71" s="463">
        <v>18907.68315310403</v>
      </c>
      <c r="J71" s="310">
        <v>19602.825314453665</v>
      </c>
      <c r="K71" s="320">
        <v>19950.396395128486</v>
      </c>
      <c r="L71" s="321">
        <v>20645.538556478117</v>
      </c>
      <c r="M71" s="5"/>
    </row>
    <row r="72" spans="1:13">
      <c r="A72" s="12"/>
      <c r="B72" s="368" t="s">
        <v>1022</v>
      </c>
      <c r="C72" s="165" t="s">
        <v>1023</v>
      </c>
      <c r="D72" s="499">
        <v>2.02</v>
      </c>
      <c r="E72" s="500">
        <v>2.6859234449760767</v>
      </c>
      <c r="F72" s="308">
        <v>17545.143372746916</v>
      </c>
      <c r="G72" s="310">
        <v>17887.367206026738</v>
      </c>
      <c r="H72" s="310">
        <v>18229.591039306557</v>
      </c>
      <c r="I72" s="463">
        <v>18571.814872586372</v>
      </c>
      <c r="J72" s="310">
        <v>19256.262539146021</v>
      </c>
      <c r="K72" s="320">
        <v>19598.486372425843</v>
      </c>
      <c r="L72" s="321">
        <v>20282.934038985484</v>
      </c>
      <c r="M72" s="18"/>
    </row>
    <row r="73" spans="1:13">
      <c r="A73" s="19"/>
      <c r="B73" s="368" t="s">
        <v>1024</v>
      </c>
      <c r="C73" s="165" t="s">
        <v>1025</v>
      </c>
      <c r="D73" s="499">
        <v>1.99</v>
      </c>
      <c r="E73" s="500">
        <v>2.6460334928229665</v>
      </c>
      <c r="F73" s="308">
        <v>17259.304862252655</v>
      </c>
      <c r="G73" s="310">
        <v>17596.181448137479</v>
      </c>
      <c r="H73" s="310">
        <v>17933.058034022299</v>
      </c>
      <c r="I73" s="463">
        <v>18269.934619907126</v>
      </c>
      <c r="J73" s="310">
        <v>18943.687791676773</v>
      </c>
      <c r="K73" s="320">
        <v>19280.564377561597</v>
      </c>
      <c r="L73" s="321">
        <v>19954.317549331248</v>
      </c>
      <c r="M73" s="5"/>
    </row>
    <row r="74" spans="1:13">
      <c r="A74" s="10"/>
      <c r="B74" s="368" t="s">
        <v>1026</v>
      </c>
      <c r="C74" s="165" t="s">
        <v>1027</v>
      </c>
      <c r="D74" s="499">
        <v>1.96</v>
      </c>
      <c r="E74" s="500">
        <v>2.6061435406698563</v>
      </c>
      <c r="F74" s="308">
        <v>16973.466351758401</v>
      </c>
      <c r="G74" s="310">
        <v>17304.995690248223</v>
      </c>
      <c r="H74" s="310">
        <v>17636.525028738048</v>
      </c>
      <c r="I74" s="463">
        <v>17968.05436722788</v>
      </c>
      <c r="J74" s="310">
        <v>18631.11304420753</v>
      </c>
      <c r="K74" s="320">
        <v>18962.642382697351</v>
      </c>
      <c r="L74" s="321">
        <v>19625.701059677005</v>
      </c>
      <c r="M74" s="5"/>
    </row>
    <row r="75" spans="1:13" ht="15.75" thickBot="1">
      <c r="A75" s="4"/>
      <c r="B75" s="369" t="s">
        <v>1028</v>
      </c>
      <c r="C75" s="173" t="s">
        <v>1029</v>
      </c>
      <c r="D75" s="502">
        <v>1.93</v>
      </c>
      <c r="E75" s="503">
        <v>2.5662535885167461</v>
      </c>
      <c r="F75" s="333">
        <v>16758.176065173677</v>
      </c>
      <c r="G75" s="334">
        <v>17084.35815626851</v>
      </c>
      <c r="H75" s="334">
        <v>17410.540247363344</v>
      </c>
      <c r="I75" s="469">
        <v>17736.72233845817</v>
      </c>
      <c r="J75" s="334">
        <v>18389.086520647823</v>
      </c>
      <c r="K75" s="335">
        <v>18715.268611742657</v>
      </c>
      <c r="L75" s="336">
        <v>19367.63279393232</v>
      </c>
      <c r="M75" s="5"/>
    </row>
    <row r="76" spans="1:13">
      <c r="A76" s="10"/>
      <c r="B76" s="366" t="s">
        <v>1030</v>
      </c>
      <c r="C76" s="181" t="s">
        <v>1031</v>
      </c>
      <c r="D76" s="504">
        <v>1.9</v>
      </c>
      <c r="E76" s="505">
        <v>2.5259999999999998</v>
      </c>
      <c r="F76" s="328">
        <v>16151.502710979592</v>
      </c>
      <c r="G76" s="329">
        <v>16472.337554679423</v>
      </c>
      <c r="H76" s="329">
        <v>16793.172398379251</v>
      </c>
      <c r="I76" s="468">
        <v>17114.007242079078</v>
      </c>
      <c r="J76" s="329">
        <v>17434.842085778921</v>
      </c>
      <c r="K76" s="330">
        <v>17755.676929478748</v>
      </c>
      <c r="L76" s="331">
        <v>18397.346616878414</v>
      </c>
      <c r="M76" s="18"/>
    </row>
    <row r="77" spans="1:13">
      <c r="A77" s="10"/>
      <c r="B77" s="368" t="s">
        <v>1032</v>
      </c>
      <c r="C77" s="165" t="s">
        <v>1033</v>
      </c>
      <c r="D77" s="499">
        <v>1.87</v>
      </c>
      <c r="E77" s="500">
        <v>2.4861157894736845</v>
      </c>
      <c r="F77" s="308">
        <v>15941.559671789868</v>
      </c>
      <c r="G77" s="310">
        <v>16257.0472680947</v>
      </c>
      <c r="H77" s="310">
        <v>16572.534864399535</v>
      </c>
      <c r="I77" s="463">
        <v>16888.022460704371</v>
      </c>
      <c r="J77" s="310">
        <v>17203.510057009204</v>
      </c>
      <c r="K77" s="320">
        <v>17518.997653314043</v>
      </c>
      <c r="L77" s="321">
        <v>18149.972845923712</v>
      </c>
      <c r="M77" s="20"/>
    </row>
    <row r="78" spans="1:13">
      <c r="A78" s="10"/>
      <c r="B78" s="368" t="s">
        <v>1034</v>
      </c>
      <c r="C78" s="165" t="s">
        <v>1035</v>
      </c>
      <c r="D78" s="499">
        <v>1.83</v>
      </c>
      <c r="E78" s="500">
        <v>2.4329368421052635</v>
      </c>
      <c r="F78" s="308">
        <v>15627.080380852205</v>
      </c>
      <c r="G78" s="310">
        <v>15937.220729762043</v>
      </c>
      <c r="H78" s="310">
        <v>16247.361078671882</v>
      </c>
      <c r="I78" s="463">
        <v>16557.501427581719</v>
      </c>
      <c r="J78" s="310">
        <v>16867.641776491564</v>
      </c>
      <c r="K78" s="320">
        <v>17177.782125401398</v>
      </c>
      <c r="L78" s="321">
        <v>17798.062823221073</v>
      </c>
      <c r="M78" s="20"/>
    </row>
    <row r="79" spans="1:13">
      <c r="A79" s="4"/>
      <c r="B79" s="368" t="s">
        <v>1036</v>
      </c>
      <c r="C79" s="165" t="s">
        <v>1037</v>
      </c>
      <c r="D79" s="499">
        <v>1.8</v>
      </c>
      <c r="E79" s="500">
        <v>2.3930526315789473</v>
      </c>
      <c r="F79" s="308">
        <v>15346.589117752943</v>
      </c>
      <c r="G79" s="310">
        <v>15651.382219267784</v>
      </c>
      <c r="H79" s="310">
        <v>15956.17532078263</v>
      </c>
      <c r="I79" s="463">
        <v>16260.968422297465</v>
      </c>
      <c r="J79" s="310">
        <v>16565.761523812307</v>
      </c>
      <c r="K79" s="320">
        <v>16870.554625327146</v>
      </c>
      <c r="L79" s="321">
        <v>17480.140828356823</v>
      </c>
      <c r="M79" s="5"/>
    </row>
    <row r="80" spans="1:13">
      <c r="A80" s="12"/>
      <c r="B80" s="368" t="s">
        <v>1038</v>
      </c>
      <c r="C80" s="165" t="s">
        <v>1039</v>
      </c>
      <c r="D80" s="499">
        <v>1.77</v>
      </c>
      <c r="E80" s="500">
        <v>2.3531684210526311</v>
      </c>
      <c r="F80" s="308">
        <v>15066.097854653679</v>
      </c>
      <c r="G80" s="310">
        <v>15365.543708773523</v>
      </c>
      <c r="H80" s="310">
        <v>15664.989562893366</v>
      </c>
      <c r="I80" s="463">
        <v>15964.435417013214</v>
      </c>
      <c r="J80" s="310">
        <v>16263.881271133054</v>
      </c>
      <c r="K80" s="320">
        <v>16563.327125252898</v>
      </c>
      <c r="L80" s="321">
        <v>17162.218833492581</v>
      </c>
      <c r="M80" s="18"/>
    </row>
    <row r="81" spans="1:13" ht="15.75" thickBot="1">
      <c r="A81" s="12"/>
      <c r="B81" s="369" t="s">
        <v>1040</v>
      </c>
      <c r="C81" s="173" t="s">
        <v>1041</v>
      </c>
      <c r="D81" s="502">
        <v>1.74</v>
      </c>
      <c r="E81" s="503">
        <v>2.3132842105263154</v>
      </c>
      <c r="F81" s="333">
        <v>14856.15481546396</v>
      </c>
      <c r="G81" s="334">
        <v>15150.253422188804</v>
      </c>
      <c r="H81" s="334">
        <v>15444.352028913649</v>
      </c>
      <c r="I81" s="469">
        <v>15738.450635638495</v>
      </c>
      <c r="J81" s="334">
        <v>16032.549242363344</v>
      </c>
      <c r="K81" s="335">
        <v>16326.647849088191</v>
      </c>
      <c r="L81" s="336">
        <v>16914.845062537883</v>
      </c>
      <c r="M81" s="18"/>
    </row>
    <row r="82" spans="1:13">
      <c r="A82" s="10"/>
      <c r="B82" s="366" t="s">
        <v>1042</v>
      </c>
      <c r="C82" s="181" t="s">
        <v>1043</v>
      </c>
      <c r="D82" s="504">
        <v>1.71</v>
      </c>
      <c r="E82" s="505">
        <v>2.2730000000000001</v>
      </c>
      <c r="F82" s="408">
        <v>14286.91219303485</v>
      </c>
      <c r="G82" s="329">
        <v>14575.663552364698</v>
      </c>
      <c r="H82" s="329">
        <v>14864.414911694545</v>
      </c>
      <c r="I82" s="468">
        <v>14864.414911694545</v>
      </c>
      <c r="J82" s="329">
        <v>15153.166271024393</v>
      </c>
      <c r="K82" s="330">
        <v>15441.917630354246</v>
      </c>
      <c r="L82" s="331">
        <v>16019.420349013946</v>
      </c>
      <c r="M82" s="11"/>
    </row>
    <row r="83" spans="1:13">
      <c r="A83" s="4"/>
      <c r="B83" s="368" t="s">
        <v>1044</v>
      </c>
      <c r="C83" s="165" t="s">
        <v>1045</v>
      </c>
      <c r="D83" s="499">
        <v>1.68</v>
      </c>
      <c r="E83" s="500">
        <v>2.2331228070175437</v>
      </c>
      <c r="F83" s="357">
        <v>14082.316401240123</v>
      </c>
      <c r="G83" s="310">
        <v>14365.72051317498</v>
      </c>
      <c r="H83" s="310">
        <v>14649.124625109827</v>
      </c>
      <c r="I83" s="463">
        <v>14649.124625109827</v>
      </c>
      <c r="J83" s="310">
        <v>14932.528737044679</v>
      </c>
      <c r="K83" s="320">
        <v>15215.932848979532</v>
      </c>
      <c r="L83" s="321">
        <v>15782.741072849236</v>
      </c>
      <c r="M83" s="11"/>
    </row>
    <row r="84" spans="1:13">
      <c r="A84" s="4"/>
      <c r="B84" s="368" t="s">
        <v>1046</v>
      </c>
      <c r="C84" s="165" t="s">
        <v>1047</v>
      </c>
      <c r="D84" s="499">
        <v>1.64</v>
      </c>
      <c r="E84" s="500">
        <v>2.179953216374269</v>
      </c>
      <c r="F84" s="357">
        <v>13773.184357697459</v>
      </c>
      <c r="G84" s="310">
        <v>14051.241222237313</v>
      </c>
      <c r="H84" s="310">
        <v>14329.298086777169</v>
      </c>
      <c r="I84" s="463">
        <v>14329.298086777169</v>
      </c>
      <c r="J84" s="310">
        <v>14607.354951317026</v>
      </c>
      <c r="K84" s="320">
        <v>14885.411815856878</v>
      </c>
      <c r="L84" s="321">
        <v>15441.525544936587</v>
      </c>
      <c r="M84" s="20"/>
    </row>
    <row r="85" spans="1:13">
      <c r="A85" s="19"/>
      <c r="B85" s="368" t="s">
        <v>1048</v>
      </c>
      <c r="C85" s="165" t="s">
        <v>1049</v>
      </c>
      <c r="D85" s="499">
        <v>1.61</v>
      </c>
      <c r="E85" s="500">
        <v>2.140076023391813</v>
      </c>
      <c r="F85" s="357">
        <v>13498.040341993201</v>
      </c>
      <c r="G85" s="310">
        <v>13770.749959138058</v>
      </c>
      <c r="H85" s="310">
        <v>14043.459576282914</v>
      </c>
      <c r="I85" s="463">
        <v>14043.459576282914</v>
      </c>
      <c r="J85" s="310">
        <v>14316.169193427768</v>
      </c>
      <c r="K85" s="320">
        <v>14588.878810572631</v>
      </c>
      <c r="L85" s="321">
        <v>15134.298044862342</v>
      </c>
      <c r="M85" s="18"/>
    </row>
    <row r="86" spans="1:13">
      <c r="A86" s="12"/>
      <c r="B86" s="368" t="s">
        <v>1050</v>
      </c>
      <c r="C86" s="165" t="s">
        <v>1051</v>
      </c>
      <c r="D86" s="499">
        <v>1.58</v>
      </c>
      <c r="E86" s="500">
        <v>2.1001988304093571</v>
      </c>
      <c r="F86" s="357">
        <v>13222.896326288932</v>
      </c>
      <c r="G86" s="310">
        <v>13490.258696038796</v>
      </c>
      <c r="H86" s="310">
        <v>13757.621065788657</v>
      </c>
      <c r="I86" s="463">
        <v>13757.621065788657</v>
      </c>
      <c r="J86" s="310">
        <v>14024.983435538508</v>
      </c>
      <c r="K86" s="320">
        <v>14292.345805288378</v>
      </c>
      <c r="L86" s="321">
        <v>14827.070544788096</v>
      </c>
      <c r="M86" s="11"/>
    </row>
    <row r="87" spans="1:13" ht="15.75" thickBot="1">
      <c r="A87" s="19"/>
      <c r="B87" s="369" t="s">
        <v>1052</v>
      </c>
      <c r="C87" s="173" t="s">
        <v>1053</v>
      </c>
      <c r="D87" s="502">
        <v>1.55</v>
      </c>
      <c r="E87" s="503">
        <v>2.0603216374269011</v>
      </c>
      <c r="F87" s="365">
        <v>13018.30053449421</v>
      </c>
      <c r="G87" s="313">
        <v>13280.315656849069</v>
      </c>
      <c r="H87" s="313">
        <v>13542.330779203934</v>
      </c>
      <c r="I87" s="465">
        <v>13542.330779203934</v>
      </c>
      <c r="J87" s="313">
        <v>13804.345901558796</v>
      </c>
      <c r="K87" s="342">
        <v>14066.36102391366</v>
      </c>
      <c r="L87" s="344">
        <v>14590.391268623389</v>
      </c>
      <c r="M87" s="20"/>
    </row>
    <row r="88" spans="1:13">
      <c r="A88" s="12"/>
      <c r="B88" s="366" t="s">
        <v>1054</v>
      </c>
      <c r="C88" s="181" t="s">
        <v>1055</v>
      </c>
      <c r="D88" s="504">
        <v>1.52</v>
      </c>
      <c r="E88" s="505">
        <v>2.0209999999999999</v>
      </c>
      <c r="F88" s="355">
        <v>12743.156518789943</v>
      </c>
      <c r="G88" s="317">
        <v>12743.156518789943</v>
      </c>
      <c r="H88" s="317">
        <v>12999.824393749808</v>
      </c>
      <c r="I88" s="462">
        <v>12999.824393749808</v>
      </c>
      <c r="J88" s="317">
        <v>13256.492268709675</v>
      </c>
      <c r="K88" s="338">
        <v>13513.160143669544</v>
      </c>
      <c r="L88" s="340">
        <v>13769.828018629409</v>
      </c>
      <c r="M88" s="11"/>
    </row>
    <row r="89" spans="1:13">
      <c r="A89" s="19"/>
      <c r="B89" s="368" t="s">
        <v>1056</v>
      </c>
      <c r="C89" s="165" t="s">
        <v>1057</v>
      </c>
      <c r="D89" s="499">
        <v>1.48</v>
      </c>
      <c r="E89" s="500">
        <v>1.9678157894736841</v>
      </c>
      <c r="F89" s="357">
        <v>12504.572699156823</v>
      </c>
      <c r="G89" s="310">
        <v>12504.572699156823</v>
      </c>
      <c r="H89" s="310">
        <v>12755.893326721687</v>
      </c>
      <c r="I89" s="463">
        <v>12755.893326721687</v>
      </c>
      <c r="J89" s="310">
        <v>13007.213954286561</v>
      </c>
      <c r="K89" s="320">
        <v>13258.534581851425</v>
      </c>
      <c r="L89" s="321">
        <v>13509.855209416295</v>
      </c>
      <c r="M89" s="20"/>
    </row>
    <row r="90" spans="1:13">
      <c r="A90" s="19"/>
      <c r="B90" s="368" t="s">
        <v>1058</v>
      </c>
      <c r="C90" s="165" t="s">
        <v>1059</v>
      </c>
      <c r="D90" s="499">
        <v>1.45</v>
      </c>
      <c r="E90" s="500">
        <v>1.9279276315789473</v>
      </c>
      <c r="F90" s="357">
        <v>12229.428683452554</v>
      </c>
      <c r="G90" s="310">
        <v>12229.428683452554</v>
      </c>
      <c r="H90" s="310">
        <v>12475.402063622427</v>
      </c>
      <c r="I90" s="463">
        <v>12475.402063622427</v>
      </c>
      <c r="J90" s="310">
        <v>12721.375443792298</v>
      </c>
      <c r="K90" s="320">
        <v>12967.348823962169</v>
      </c>
      <c r="L90" s="321">
        <v>13213.322204132039</v>
      </c>
      <c r="M90" s="5"/>
    </row>
    <row r="91" spans="1:13">
      <c r="A91" s="12"/>
      <c r="B91" s="368" t="s">
        <v>1060</v>
      </c>
      <c r="C91" s="165" t="s">
        <v>1061</v>
      </c>
      <c r="D91" s="499">
        <v>1.42</v>
      </c>
      <c r="E91" s="500">
        <v>1.8880394736842105</v>
      </c>
      <c r="F91" s="357">
        <v>11954.284667748292</v>
      </c>
      <c r="G91" s="310">
        <v>11954.284667748292</v>
      </c>
      <c r="H91" s="310">
        <v>12194.910800523166</v>
      </c>
      <c r="I91" s="463">
        <v>12194.910800523166</v>
      </c>
      <c r="J91" s="310">
        <v>12435.536933298043</v>
      </c>
      <c r="K91" s="320">
        <v>12676.163066072913</v>
      </c>
      <c r="L91" s="321">
        <v>12916.78919884779</v>
      </c>
      <c r="M91" s="18"/>
    </row>
    <row r="92" spans="1:13">
      <c r="A92" s="10"/>
      <c r="B92" s="368" t="s">
        <v>1062</v>
      </c>
      <c r="C92" s="165" t="s">
        <v>1063</v>
      </c>
      <c r="D92" s="499">
        <v>1.39</v>
      </c>
      <c r="E92" s="500">
        <v>1.8481513157894736</v>
      </c>
      <c r="F92" s="357">
        <v>11679.140652044029</v>
      </c>
      <c r="G92" s="310">
        <v>11679.140652044029</v>
      </c>
      <c r="H92" s="310">
        <v>11914.419537423901</v>
      </c>
      <c r="I92" s="463">
        <v>11914.419537423901</v>
      </c>
      <c r="J92" s="310">
        <v>12149.69842280378</v>
      </c>
      <c r="K92" s="320">
        <v>12384.977308183656</v>
      </c>
      <c r="L92" s="321">
        <v>12620.256193563531</v>
      </c>
      <c r="M92" s="20"/>
    </row>
    <row r="93" spans="1:13" ht="15.75" thickBot="1">
      <c r="A93" s="4"/>
      <c r="B93" s="369" t="s">
        <v>1064</v>
      </c>
      <c r="C93" s="173" t="s">
        <v>1065</v>
      </c>
      <c r="D93" s="502">
        <v>1.36</v>
      </c>
      <c r="E93" s="503">
        <v>1.808263157894737</v>
      </c>
      <c r="F93" s="406">
        <v>11474.544860249302</v>
      </c>
      <c r="G93" s="334">
        <v>11474.544860249302</v>
      </c>
      <c r="H93" s="334">
        <v>11704.476498234184</v>
      </c>
      <c r="I93" s="469">
        <v>11704.476498234184</v>
      </c>
      <c r="J93" s="334">
        <v>11934.408136219063</v>
      </c>
      <c r="K93" s="335">
        <v>12164.339774203943</v>
      </c>
      <c r="L93" s="336">
        <v>12394.271412188822</v>
      </c>
      <c r="M93" s="5"/>
    </row>
    <row r="94" spans="1:13">
      <c r="A94" s="12"/>
      <c r="B94" s="366" t="s">
        <v>1066</v>
      </c>
      <c r="C94" s="181" t="s">
        <v>1067</v>
      </c>
      <c r="D94" s="504">
        <v>1.33</v>
      </c>
      <c r="E94" s="505">
        <v>1.768</v>
      </c>
      <c r="F94" s="408">
        <v>11199.400844545038</v>
      </c>
      <c r="G94" s="329">
        <v>11199.400844545038</v>
      </c>
      <c r="H94" s="329">
        <v>11199.400844545038</v>
      </c>
      <c r="I94" s="468">
        <v>11199.400844545038</v>
      </c>
      <c r="J94" s="329">
        <v>11199.400844545038</v>
      </c>
      <c r="K94" s="330">
        <v>11423.985235134922</v>
      </c>
      <c r="L94" s="331">
        <v>11648.569625724804</v>
      </c>
      <c r="M94" s="11"/>
    </row>
    <row r="95" spans="1:13">
      <c r="A95" s="10"/>
      <c r="B95" s="368" t="s">
        <v>1068</v>
      </c>
      <c r="C95" s="165" t="s">
        <v>1069</v>
      </c>
      <c r="D95" s="499">
        <v>1.29</v>
      </c>
      <c r="E95" s="500">
        <v>1.7148270676691728</v>
      </c>
      <c r="F95" s="357">
        <v>10890.268801002374</v>
      </c>
      <c r="G95" s="310">
        <v>10890.268801002374</v>
      </c>
      <c r="H95" s="310">
        <v>10890.268801002374</v>
      </c>
      <c r="I95" s="463">
        <v>10890.268801002374</v>
      </c>
      <c r="J95" s="310">
        <v>10890.268801002374</v>
      </c>
      <c r="K95" s="320">
        <v>11109.505944197257</v>
      </c>
      <c r="L95" s="321">
        <v>11328.743087392144</v>
      </c>
      <c r="M95" s="5"/>
    </row>
    <row r="96" spans="1:13">
      <c r="A96" s="10"/>
      <c r="B96" s="368" t="s">
        <v>1070</v>
      </c>
      <c r="C96" s="165" t="s">
        <v>1071</v>
      </c>
      <c r="D96" s="499">
        <v>1.26</v>
      </c>
      <c r="E96" s="500">
        <v>1.6749473684210525</v>
      </c>
      <c r="F96" s="357">
        <v>10685.673009207652</v>
      </c>
      <c r="G96" s="310">
        <v>10685.673009207652</v>
      </c>
      <c r="H96" s="310">
        <v>10685.673009207652</v>
      </c>
      <c r="I96" s="463">
        <v>10685.673009207652</v>
      </c>
      <c r="J96" s="310">
        <v>10685.673009207652</v>
      </c>
      <c r="K96" s="320">
        <v>10899.56290500754</v>
      </c>
      <c r="L96" s="321">
        <v>11113.452800807429</v>
      </c>
      <c r="M96" s="18"/>
    </row>
    <row r="97" spans="1:13">
      <c r="A97" s="10"/>
      <c r="B97" s="368" t="s">
        <v>1072</v>
      </c>
      <c r="C97" s="165" t="s">
        <v>1073</v>
      </c>
      <c r="D97" s="499">
        <v>1.23</v>
      </c>
      <c r="E97" s="500">
        <v>1.6350676691729322</v>
      </c>
      <c r="F97" s="357">
        <v>10410.528993503385</v>
      </c>
      <c r="G97" s="310">
        <v>10410.528993503385</v>
      </c>
      <c r="H97" s="310">
        <v>10410.528993503385</v>
      </c>
      <c r="I97" s="463">
        <v>10410.528993503385</v>
      </c>
      <c r="J97" s="310">
        <v>10410.528993503385</v>
      </c>
      <c r="K97" s="320">
        <v>10619.071641908278</v>
      </c>
      <c r="L97" s="321">
        <v>10827.614290313166</v>
      </c>
      <c r="M97" s="20"/>
    </row>
    <row r="98" spans="1:13">
      <c r="A98" s="4"/>
      <c r="B98" s="368" t="s">
        <v>1074</v>
      </c>
      <c r="C98" s="165" t="s">
        <v>1075</v>
      </c>
      <c r="D98" s="499">
        <v>1.2</v>
      </c>
      <c r="E98" s="500">
        <v>1.5951879699248119</v>
      </c>
      <c r="F98" s="357">
        <v>10135.38497779912</v>
      </c>
      <c r="G98" s="310">
        <v>10135.38497779912</v>
      </c>
      <c r="H98" s="310">
        <v>10135.38497779912</v>
      </c>
      <c r="I98" s="463">
        <v>10135.38497779912</v>
      </c>
      <c r="J98" s="310">
        <v>10135.38497779912</v>
      </c>
      <c r="K98" s="320">
        <v>10338.580378809012</v>
      </c>
      <c r="L98" s="321">
        <v>10541.775779818909</v>
      </c>
      <c r="M98" s="20"/>
    </row>
    <row r="99" spans="1:13" ht="15.75" thickBot="1">
      <c r="A99" s="12"/>
      <c r="B99" s="369" t="s">
        <v>1076</v>
      </c>
      <c r="C99" s="173" t="s">
        <v>1077</v>
      </c>
      <c r="D99" s="508">
        <v>1.17</v>
      </c>
      <c r="E99" s="503">
        <v>1.556</v>
      </c>
      <c r="F99" s="406">
        <v>9930.7891860043983</v>
      </c>
      <c r="G99" s="334">
        <v>9930.7891860043983</v>
      </c>
      <c r="H99" s="334">
        <v>9930.7891860043983</v>
      </c>
      <c r="I99" s="469">
        <v>9930.7891860043983</v>
      </c>
      <c r="J99" s="334">
        <v>9930.7891860043983</v>
      </c>
      <c r="K99" s="335">
        <v>10128.637339619296</v>
      </c>
      <c r="L99" s="336">
        <v>10326.485493234191</v>
      </c>
      <c r="M99" s="5"/>
    </row>
    <row r="100" spans="1:13">
      <c r="A100" s="12"/>
      <c r="B100" s="366" t="s">
        <v>1078</v>
      </c>
      <c r="C100" s="181" t="s">
        <v>1079</v>
      </c>
      <c r="D100" s="504">
        <v>1.1399999999999999</v>
      </c>
      <c r="E100" s="505">
        <v>1.516</v>
      </c>
      <c r="F100" s="408">
        <v>9655.645170300133</v>
      </c>
      <c r="G100" s="329">
        <v>9655.645170300133</v>
      </c>
      <c r="H100" s="329">
        <v>9655.645170300133</v>
      </c>
      <c r="I100" s="468">
        <v>9655.645170300133</v>
      </c>
      <c r="J100" s="329">
        <v>9655.645170300133</v>
      </c>
      <c r="K100" s="329">
        <v>9655.645170300133</v>
      </c>
      <c r="L100" s="438">
        <v>9848.14607652003</v>
      </c>
      <c r="M100" s="18"/>
    </row>
    <row r="101" spans="1:13">
      <c r="A101" s="10"/>
      <c r="B101" s="368" t="s">
        <v>1080</v>
      </c>
      <c r="C101" s="165" t="s">
        <v>1081</v>
      </c>
      <c r="D101" s="506">
        <v>1.1000000000000001</v>
      </c>
      <c r="E101" s="500">
        <v>1.4628070175438599</v>
      </c>
      <c r="F101" s="357">
        <v>9346.5131267574652</v>
      </c>
      <c r="G101" s="310">
        <v>9346.5131267574652</v>
      </c>
      <c r="H101" s="310">
        <v>9346.5131267574652</v>
      </c>
      <c r="I101" s="463">
        <v>9346.5131267574652</v>
      </c>
      <c r="J101" s="310">
        <v>9346.5131267574652</v>
      </c>
      <c r="K101" s="310">
        <v>9346.5131267574652</v>
      </c>
      <c r="L101" s="374">
        <v>9533.6667855823707</v>
      </c>
      <c r="M101" s="18"/>
    </row>
    <row r="102" spans="1:13">
      <c r="A102" s="4"/>
      <c r="B102" s="368" t="s">
        <v>1082</v>
      </c>
      <c r="C102" s="165" t="s">
        <v>1083</v>
      </c>
      <c r="D102" s="506">
        <v>1.07</v>
      </c>
      <c r="E102" s="500">
        <v>1.4229122807017547</v>
      </c>
      <c r="F102" s="357">
        <v>9141.9173349627417</v>
      </c>
      <c r="G102" s="310">
        <v>9141.9173349627417</v>
      </c>
      <c r="H102" s="310">
        <v>9141.9173349627417</v>
      </c>
      <c r="I102" s="463">
        <v>9141.9173349627417</v>
      </c>
      <c r="J102" s="310">
        <v>9141.9173349627417</v>
      </c>
      <c r="K102" s="310">
        <v>9141.9173349627417</v>
      </c>
      <c r="L102" s="374">
        <v>9323.7237463926485</v>
      </c>
      <c r="M102" s="11"/>
    </row>
    <row r="103" spans="1:13">
      <c r="A103" s="4"/>
      <c r="B103" s="368" t="s">
        <v>1084</v>
      </c>
      <c r="C103" s="165" t="s">
        <v>1085</v>
      </c>
      <c r="D103" s="506">
        <v>1.04</v>
      </c>
      <c r="E103" s="500">
        <v>1.3830175438596493</v>
      </c>
      <c r="F103" s="357">
        <v>8866.7733192584819</v>
      </c>
      <c r="G103" s="310">
        <v>8866.7733192584819</v>
      </c>
      <c r="H103" s="310">
        <v>8866.7733192584819</v>
      </c>
      <c r="I103" s="463">
        <v>8866.7733192584819</v>
      </c>
      <c r="J103" s="310">
        <v>8866.7733192584819</v>
      </c>
      <c r="K103" s="310">
        <v>8866.7733192584819</v>
      </c>
      <c r="L103" s="374">
        <v>9043.2324832933882</v>
      </c>
      <c r="M103" s="20"/>
    </row>
    <row r="104" spans="1:13">
      <c r="A104" s="19"/>
      <c r="B104" s="368" t="s">
        <v>1086</v>
      </c>
      <c r="C104" s="165" t="s">
        <v>1087</v>
      </c>
      <c r="D104" s="506">
        <v>1</v>
      </c>
      <c r="E104" s="500">
        <v>1.3298245614035089</v>
      </c>
      <c r="F104" s="357">
        <v>8557.6412757158178</v>
      </c>
      <c r="G104" s="310">
        <v>8557.6412757158178</v>
      </c>
      <c r="H104" s="310">
        <v>8557.6412757158178</v>
      </c>
      <c r="I104" s="463">
        <v>8557.6412757158178</v>
      </c>
      <c r="J104" s="310">
        <v>8557.6412757158178</v>
      </c>
      <c r="K104" s="310">
        <v>8557.6412757158178</v>
      </c>
      <c r="L104" s="374">
        <v>8728.7531923557253</v>
      </c>
      <c r="M104" s="11"/>
    </row>
    <row r="105" spans="1:13" ht="15.75" thickBot="1">
      <c r="A105" s="12"/>
      <c r="B105" s="369" t="s">
        <v>1088</v>
      </c>
      <c r="C105" s="173" t="s">
        <v>1089</v>
      </c>
      <c r="D105" s="508">
        <v>0.98</v>
      </c>
      <c r="E105" s="503">
        <v>1.3032280701754386</v>
      </c>
      <c r="F105" s="406">
        <v>8387.0335117594932</v>
      </c>
      <c r="G105" s="334">
        <v>8387.0335117594932</v>
      </c>
      <c r="H105" s="334">
        <v>8387.0335117594932</v>
      </c>
      <c r="I105" s="469">
        <v>8387.0335117594932</v>
      </c>
      <c r="J105" s="334">
        <v>8387.0335117594932</v>
      </c>
      <c r="K105" s="334">
        <v>8387.0335117594932</v>
      </c>
      <c r="L105" s="435">
        <v>8552.7981810044075</v>
      </c>
      <c r="M105" s="11"/>
    </row>
    <row r="106" spans="1:13">
      <c r="A106" s="19"/>
      <c r="B106" s="366" t="s">
        <v>1090</v>
      </c>
      <c r="C106" s="181" t="s">
        <v>1091</v>
      </c>
      <c r="D106" s="504">
        <v>0.95</v>
      </c>
      <c r="E106" s="505">
        <v>1.2629999999999999</v>
      </c>
      <c r="F106" s="328">
        <v>8111.8894960552307</v>
      </c>
      <c r="G106" s="509">
        <v>8111.8894960552307</v>
      </c>
      <c r="H106" s="509">
        <v>8111.8894960552307</v>
      </c>
      <c r="I106" s="525">
        <v>8111.8894960552307</v>
      </c>
      <c r="J106" s="509">
        <v>8111.8894960552307</v>
      </c>
      <c r="K106" s="509">
        <v>8111.8894960552307</v>
      </c>
      <c r="L106" s="331">
        <v>8111.8894960552307</v>
      </c>
      <c r="M106" s="20"/>
    </row>
    <row r="107" spans="1:13">
      <c r="A107" s="19"/>
      <c r="B107" s="368" t="s">
        <v>1092</v>
      </c>
      <c r="C107" s="165" t="s">
        <v>1093</v>
      </c>
      <c r="D107" s="506">
        <v>0.91</v>
      </c>
      <c r="E107" s="500">
        <v>1.2098210526315789</v>
      </c>
      <c r="F107" s="308">
        <v>7802.7574525125628</v>
      </c>
      <c r="G107" s="309">
        <v>7802.7574525125628</v>
      </c>
      <c r="H107" s="309">
        <v>7802.7574525125628</v>
      </c>
      <c r="I107" s="460">
        <v>7802.7574525125628</v>
      </c>
      <c r="J107" s="309">
        <v>7802.7574525125628</v>
      </c>
      <c r="K107" s="309">
        <v>7802.7574525125628</v>
      </c>
      <c r="L107" s="321">
        <v>7802.7574525125628</v>
      </c>
      <c r="M107" s="11"/>
    </row>
    <row r="108" spans="1:13">
      <c r="A108" s="12"/>
      <c r="B108" s="368" t="s">
        <v>1094</v>
      </c>
      <c r="C108" s="165" t="s">
        <v>1095</v>
      </c>
      <c r="D108" s="506">
        <v>0.88</v>
      </c>
      <c r="E108" s="500">
        <v>1.1699368421052632</v>
      </c>
      <c r="F108" s="308">
        <v>7598.1616607178412</v>
      </c>
      <c r="G108" s="309">
        <v>7598.1616607178412</v>
      </c>
      <c r="H108" s="309">
        <v>7598.1616607178412</v>
      </c>
      <c r="I108" s="460">
        <v>7598.1616607178412</v>
      </c>
      <c r="J108" s="309">
        <v>7598.1616607178412</v>
      </c>
      <c r="K108" s="309">
        <v>7598.1616607178412</v>
      </c>
      <c r="L108" s="321">
        <v>7598.1616607178412</v>
      </c>
      <c r="M108" s="5"/>
    </row>
    <row r="109" spans="1:13">
      <c r="A109" s="19"/>
      <c r="B109" s="368" t="s">
        <v>1096</v>
      </c>
      <c r="C109" s="165" t="s">
        <v>1097</v>
      </c>
      <c r="D109" s="506">
        <v>0.85</v>
      </c>
      <c r="E109" s="500">
        <v>1.1300526315789472</v>
      </c>
      <c r="F109" s="308">
        <v>7323.0176450135759</v>
      </c>
      <c r="G109" s="309">
        <v>7323.0176450135759</v>
      </c>
      <c r="H109" s="309">
        <v>7323.0176450135759</v>
      </c>
      <c r="I109" s="460">
        <v>7323.0176450135759</v>
      </c>
      <c r="J109" s="309">
        <v>7323.0176450135759</v>
      </c>
      <c r="K109" s="309">
        <v>7323.0176450135759</v>
      </c>
      <c r="L109" s="321">
        <v>7323.0176450135759</v>
      </c>
      <c r="M109" s="18"/>
    </row>
    <row r="110" spans="1:13">
      <c r="A110" s="10"/>
      <c r="B110" s="368" t="s">
        <v>1098</v>
      </c>
      <c r="C110" s="165" t="s">
        <v>1099</v>
      </c>
      <c r="D110" s="506">
        <v>0.82</v>
      </c>
      <c r="E110" s="500">
        <v>1.0901684210526312</v>
      </c>
      <c r="F110" s="308">
        <v>7047.8736293093134</v>
      </c>
      <c r="G110" s="309">
        <v>7047.8736293093134</v>
      </c>
      <c r="H110" s="309">
        <v>7047.8736293093134</v>
      </c>
      <c r="I110" s="460">
        <v>7047.8736293093134</v>
      </c>
      <c r="J110" s="309">
        <v>7047.8736293093134</v>
      </c>
      <c r="K110" s="309">
        <v>7047.8736293093134</v>
      </c>
      <c r="L110" s="321">
        <v>7047.8736293093134</v>
      </c>
      <c r="M110" s="18"/>
    </row>
    <row r="111" spans="1:13" ht="15.75" thickBot="1">
      <c r="A111" s="4"/>
      <c r="B111" s="369" t="s">
        <v>1100</v>
      </c>
      <c r="C111" s="173" t="s">
        <v>1101</v>
      </c>
      <c r="D111" s="508">
        <v>0.79</v>
      </c>
      <c r="E111" s="503">
        <v>1.0502842105263155</v>
      </c>
      <c r="F111" s="333">
        <v>6843.2778375145872</v>
      </c>
      <c r="G111" s="448">
        <v>6843.2778375145872</v>
      </c>
      <c r="H111" s="448">
        <v>6843.2778375145872</v>
      </c>
      <c r="I111" s="526">
        <v>6843.2778375145872</v>
      </c>
      <c r="J111" s="448">
        <v>6843.2778375145872</v>
      </c>
      <c r="K111" s="448">
        <v>6843.2778375145872</v>
      </c>
      <c r="L111" s="336">
        <v>6843.2778375145872</v>
      </c>
      <c r="M111" s="21"/>
    </row>
    <row r="112" spans="1:13">
      <c r="A112" s="4"/>
      <c r="B112" s="389" t="s">
        <v>1102</v>
      </c>
      <c r="C112" s="157" t="s">
        <v>1103</v>
      </c>
      <c r="D112" s="510">
        <v>0.76</v>
      </c>
      <c r="E112" s="491">
        <v>1.01</v>
      </c>
      <c r="F112" s="328">
        <v>6497.585597900782</v>
      </c>
      <c r="G112" s="509">
        <v>6497.585597900782</v>
      </c>
      <c r="H112" s="509">
        <v>6497.585597900782</v>
      </c>
      <c r="I112" s="525">
        <v>6497.585597900782</v>
      </c>
      <c r="J112" s="509">
        <v>6497.585597900782</v>
      </c>
      <c r="K112" s="509">
        <v>6497.585597900782</v>
      </c>
      <c r="L112" s="331">
        <v>6497.585597900782</v>
      </c>
      <c r="M112" s="22"/>
    </row>
    <row r="113" spans="1:13">
      <c r="A113" s="12"/>
      <c r="B113" s="368" t="s">
        <v>1104</v>
      </c>
      <c r="C113" s="165" t="s">
        <v>1105</v>
      </c>
      <c r="D113" s="506">
        <v>0.72</v>
      </c>
      <c r="E113" s="500">
        <v>0.95684210526315783</v>
      </c>
      <c r="F113" s="308">
        <v>6259.0017782676578</v>
      </c>
      <c r="G113" s="309">
        <v>6259.0017782676578</v>
      </c>
      <c r="H113" s="309">
        <v>6259.0017782676578</v>
      </c>
      <c r="I113" s="460">
        <v>6259.0017782676578</v>
      </c>
      <c r="J113" s="309">
        <v>6259.0017782676578</v>
      </c>
      <c r="K113" s="309">
        <v>6259.0017782676578</v>
      </c>
      <c r="L113" s="321">
        <v>6259.0017782676578</v>
      </c>
      <c r="M113" s="23"/>
    </row>
    <row r="114" spans="1:13">
      <c r="A114" s="19"/>
      <c r="B114" s="368" t="s">
        <v>1106</v>
      </c>
      <c r="C114" s="165" t="s">
        <v>1107</v>
      </c>
      <c r="D114" s="506">
        <v>0.69</v>
      </c>
      <c r="E114" s="500">
        <v>0.91697368421052616</v>
      </c>
      <c r="F114" s="308">
        <v>5983.8577625633961</v>
      </c>
      <c r="G114" s="309">
        <v>5983.8577625633961</v>
      </c>
      <c r="H114" s="309">
        <v>5983.8577625633961</v>
      </c>
      <c r="I114" s="460">
        <v>5983.8577625633961</v>
      </c>
      <c r="J114" s="309">
        <v>5983.8577625633961</v>
      </c>
      <c r="K114" s="309">
        <v>5983.8577625633961</v>
      </c>
      <c r="L114" s="321">
        <v>5983.8577625633961</v>
      </c>
      <c r="M114" s="22"/>
    </row>
    <row r="115" spans="1:13">
      <c r="A115" s="19"/>
      <c r="B115" s="368" t="s">
        <v>1108</v>
      </c>
      <c r="C115" s="165" t="s">
        <v>1109</v>
      </c>
      <c r="D115" s="506">
        <v>0.69</v>
      </c>
      <c r="E115" s="500">
        <v>0.91697368421052616</v>
      </c>
      <c r="F115" s="308">
        <v>5810.6778303743295</v>
      </c>
      <c r="G115" s="309">
        <v>5810.6778303743295</v>
      </c>
      <c r="H115" s="309">
        <v>5810.6778303743295</v>
      </c>
      <c r="I115" s="460">
        <v>5810.6778303743295</v>
      </c>
      <c r="J115" s="309">
        <v>5810.6778303743295</v>
      </c>
      <c r="K115" s="309">
        <v>5810.6778303743295</v>
      </c>
      <c r="L115" s="321">
        <v>5810.6778303743295</v>
      </c>
      <c r="M115" s="24"/>
    </row>
    <row r="116" spans="1:13">
      <c r="A116" s="12"/>
      <c r="B116" s="368" t="s">
        <v>1110</v>
      </c>
      <c r="C116" s="165" t="s">
        <v>1111</v>
      </c>
      <c r="D116" s="506">
        <v>0.63</v>
      </c>
      <c r="E116" s="500">
        <v>0.83723684210526306</v>
      </c>
      <c r="F116" s="308">
        <v>5504.1179550644065</v>
      </c>
      <c r="G116" s="309">
        <v>5504.1179550644065</v>
      </c>
      <c r="H116" s="309">
        <v>5504.1179550644065</v>
      </c>
      <c r="I116" s="460">
        <v>5504.1179550644065</v>
      </c>
      <c r="J116" s="309">
        <v>5504.1179550644065</v>
      </c>
      <c r="K116" s="309">
        <v>5504.1179550644065</v>
      </c>
      <c r="L116" s="321">
        <v>5504.1179550644065</v>
      </c>
      <c r="M116" s="7"/>
    </row>
    <row r="117" spans="1:13">
      <c r="A117" s="10"/>
      <c r="B117" s="368" t="s">
        <v>1112</v>
      </c>
      <c r="C117" s="165" t="s">
        <v>1113</v>
      </c>
      <c r="D117" s="506">
        <v>0.6</v>
      </c>
      <c r="E117" s="500">
        <v>0.79736842105263139</v>
      </c>
      <c r="F117" s="308">
        <v>5228.9739393601394</v>
      </c>
      <c r="G117" s="309">
        <v>5228.9739393601394</v>
      </c>
      <c r="H117" s="309">
        <v>5228.9739393601394</v>
      </c>
      <c r="I117" s="460">
        <v>5228.9739393601394</v>
      </c>
      <c r="J117" s="309">
        <v>5228.9739393601394</v>
      </c>
      <c r="K117" s="309">
        <v>5228.9739393601394</v>
      </c>
      <c r="L117" s="321">
        <v>5228.9739393601394</v>
      </c>
      <c r="M117" s="9"/>
    </row>
    <row r="118" spans="1:13">
      <c r="A118" s="4"/>
      <c r="B118" s="368" t="s">
        <v>1114</v>
      </c>
      <c r="C118" s="165" t="s">
        <v>1115</v>
      </c>
      <c r="D118" s="506">
        <v>0.56000000000000005</v>
      </c>
      <c r="E118" s="500">
        <v>0.74421052631578932</v>
      </c>
      <c r="F118" s="308">
        <v>4919.8418958174771</v>
      </c>
      <c r="G118" s="309">
        <v>4919.8418958174771</v>
      </c>
      <c r="H118" s="309">
        <v>4919.8418958174771</v>
      </c>
      <c r="I118" s="460">
        <v>4919.8418958174771</v>
      </c>
      <c r="J118" s="309">
        <v>4919.8418958174771</v>
      </c>
      <c r="K118" s="309">
        <v>4919.8418958174771</v>
      </c>
      <c r="L118" s="321">
        <v>4919.8418958174771</v>
      </c>
      <c r="M118" s="11"/>
    </row>
    <row r="119" spans="1:13">
      <c r="A119" s="37"/>
      <c r="B119" s="368" t="s">
        <v>1116</v>
      </c>
      <c r="C119" s="165" t="s">
        <v>1117</v>
      </c>
      <c r="D119" s="506">
        <v>0.53</v>
      </c>
      <c r="E119" s="500">
        <v>0.70434210526315766</v>
      </c>
      <c r="F119" s="308">
        <v>4644.6978801132127</v>
      </c>
      <c r="G119" s="309">
        <v>4644.6978801132127</v>
      </c>
      <c r="H119" s="309">
        <v>4644.6978801132127</v>
      </c>
      <c r="I119" s="460">
        <v>4644.6978801132127</v>
      </c>
      <c r="J119" s="309">
        <v>4644.6978801132127</v>
      </c>
      <c r="K119" s="309">
        <v>4644.6978801132127</v>
      </c>
      <c r="L119" s="321">
        <v>4644.6978801132127</v>
      </c>
      <c r="M119" s="18"/>
    </row>
    <row r="120" spans="1:13" ht="15.75" thickBot="1">
      <c r="A120" s="8"/>
      <c r="B120" s="390" t="s">
        <v>1118</v>
      </c>
      <c r="C120" s="227" t="s">
        <v>1119</v>
      </c>
      <c r="D120" s="507">
        <v>0.5</v>
      </c>
      <c r="E120" s="511">
        <v>0.66447368421052611</v>
      </c>
      <c r="F120" s="311">
        <v>4440.1020883184883</v>
      </c>
      <c r="G120" s="312">
        <v>4440.1020883184883</v>
      </c>
      <c r="H120" s="312">
        <v>4440.1020883184883</v>
      </c>
      <c r="I120" s="461">
        <v>4440.1020883184883</v>
      </c>
      <c r="J120" s="312">
        <v>4440.1020883184883</v>
      </c>
      <c r="K120" s="312">
        <v>4440.1020883184883</v>
      </c>
      <c r="L120" s="344">
        <v>4440.1020883184883</v>
      </c>
      <c r="M120" s="5"/>
    </row>
    <row r="121" spans="1:13" ht="15.75" thickBot="1">
      <c r="A121" s="38"/>
      <c r="B121" s="793" t="s">
        <v>1120</v>
      </c>
      <c r="C121" s="794"/>
      <c r="D121" s="794"/>
      <c r="E121" s="794"/>
      <c r="F121" s="794"/>
      <c r="G121" s="794"/>
      <c r="H121" s="794"/>
      <c r="I121" s="794"/>
      <c r="J121" s="794"/>
      <c r="K121" s="794"/>
      <c r="L121" s="795"/>
      <c r="M121" s="20"/>
    </row>
    <row r="122" spans="1:13">
      <c r="A122" s="8"/>
      <c r="B122" s="486" t="s">
        <v>1121</v>
      </c>
      <c r="C122" s="181" t="s">
        <v>1122</v>
      </c>
      <c r="D122" s="487">
        <v>4.75</v>
      </c>
      <c r="E122" s="488">
        <v>6542</v>
      </c>
      <c r="F122" s="355">
        <v>58722.379868639073</v>
      </c>
      <c r="G122" s="317">
        <v>63214.067680436725</v>
      </c>
      <c r="H122" s="317"/>
      <c r="I122" s="527"/>
      <c r="J122" s="512"/>
      <c r="K122" s="512"/>
      <c r="L122" s="513"/>
      <c r="M122" s="11"/>
    </row>
    <row r="123" spans="1:13">
      <c r="A123" s="39"/>
      <c r="B123" s="498" t="s">
        <v>1123</v>
      </c>
      <c r="C123" s="165" t="s">
        <v>1124</v>
      </c>
      <c r="D123" s="499">
        <v>4.71</v>
      </c>
      <c r="E123" s="500">
        <v>6.4869094736842108</v>
      </c>
      <c r="F123" s="357">
        <v>58250.396494805871</v>
      </c>
      <c r="G123" s="310">
        <v>62704.653574838565</v>
      </c>
      <c r="H123" s="310"/>
      <c r="I123" s="528"/>
      <c r="J123" s="514"/>
      <c r="K123" s="514"/>
      <c r="L123" s="515"/>
      <c r="M123" s="11"/>
    </row>
    <row r="124" spans="1:13">
      <c r="A124" s="40"/>
      <c r="B124" s="498" t="s">
        <v>1125</v>
      </c>
      <c r="C124" s="165" t="s">
        <v>1126</v>
      </c>
      <c r="D124" s="499">
        <v>4.67</v>
      </c>
      <c r="E124" s="500">
        <v>6.4318189473684217</v>
      </c>
      <c r="F124" s="357">
        <v>57778.413120972684</v>
      </c>
      <c r="G124" s="310">
        <v>62195.239469240369</v>
      </c>
      <c r="H124" s="310"/>
      <c r="I124" s="528"/>
      <c r="J124" s="514"/>
      <c r="K124" s="514"/>
      <c r="L124" s="515"/>
      <c r="M124" s="20"/>
    </row>
    <row r="125" spans="1:13">
      <c r="A125" s="41"/>
      <c r="B125" s="498" t="s">
        <v>1127</v>
      </c>
      <c r="C125" s="165" t="s">
        <v>1128</v>
      </c>
      <c r="D125" s="499">
        <v>4.63</v>
      </c>
      <c r="E125" s="500">
        <v>6.3767284210526327</v>
      </c>
      <c r="F125" s="357">
        <v>57306.429747139482</v>
      </c>
      <c r="G125" s="310">
        <v>61685.825363642223</v>
      </c>
      <c r="H125" s="310"/>
      <c r="I125" s="528"/>
      <c r="J125" s="514"/>
      <c r="K125" s="514"/>
      <c r="L125" s="515"/>
      <c r="M125" s="5"/>
    </row>
    <row r="126" spans="1:13">
      <c r="A126" s="19"/>
      <c r="B126" s="498" t="s">
        <v>1129</v>
      </c>
      <c r="C126" s="165" t="s">
        <v>1130</v>
      </c>
      <c r="D126" s="499">
        <v>4.59</v>
      </c>
      <c r="E126" s="500">
        <v>6.3216378947368437</v>
      </c>
      <c r="F126" s="357">
        <v>56834.446373306288</v>
      </c>
      <c r="G126" s="310">
        <v>61176.411258044041</v>
      </c>
      <c r="H126" s="310"/>
      <c r="I126" s="528"/>
      <c r="J126" s="514"/>
      <c r="K126" s="514"/>
      <c r="L126" s="515"/>
      <c r="M126" s="18"/>
    </row>
    <row r="127" spans="1:13" ht="15.75" thickBot="1">
      <c r="A127" s="4"/>
      <c r="B127" s="501" t="s">
        <v>1131</v>
      </c>
      <c r="C127" s="173" t="s">
        <v>1132</v>
      </c>
      <c r="D127" s="502">
        <v>4.55</v>
      </c>
      <c r="E127" s="503">
        <v>6.2665473684210538</v>
      </c>
      <c r="F127" s="406">
        <v>56274.656079158238</v>
      </c>
      <c r="G127" s="334">
        <v>60579.190232131004</v>
      </c>
      <c r="H127" s="334"/>
      <c r="I127" s="529"/>
      <c r="J127" s="516"/>
      <c r="K127" s="516"/>
      <c r="L127" s="517"/>
      <c r="M127" s="21"/>
    </row>
    <row r="128" spans="1:13">
      <c r="A128" s="10"/>
      <c r="B128" s="486" t="s">
        <v>1133</v>
      </c>
      <c r="C128" s="181" t="s">
        <v>1134</v>
      </c>
      <c r="D128" s="487">
        <v>4.51</v>
      </c>
      <c r="E128" s="488">
        <v>6215</v>
      </c>
      <c r="F128" s="408">
        <v>51019.359158926425</v>
      </c>
      <c r="G128" s="329">
        <v>56412.258908354735</v>
      </c>
      <c r="H128" s="329">
        <v>61288.948532592178</v>
      </c>
      <c r="I128" s="530"/>
      <c r="J128" s="518"/>
      <c r="K128" s="518"/>
      <c r="L128" s="519"/>
      <c r="M128" s="22"/>
    </row>
    <row r="129" spans="1:13">
      <c r="A129" s="12"/>
      <c r="B129" s="498" t="s">
        <v>1135</v>
      </c>
      <c r="C129" s="165" t="s">
        <v>1136</v>
      </c>
      <c r="D129" s="499">
        <v>4.47</v>
      </c>
      <c r="E129" s="500">
        <v>6.1598780487804881</v>
      </c>
      <c r="F129" s="357">
        <v>50587.148892236539</v>
      </c>
      <c r="G129" s="310">
        <v>55934.92828712656</v>
      </c>
      <c r="H129" s="310">
        <v>60768.83993220402</v>
      </c>
      <c r="I129" s="528"/>
      <c r="J129" s="514"/>
      <c r="K129" s="514"/>
      <c r="L129" s="515"/>
      <c r="M129" s="23"/>
    </row>
    <row r="130" spans="1:13">
      <c r="A130" s="19"/>
      <c r="B130" s="498" t="s">
        <v>1137</v>
      </c>
      <c r="C130" s="165" t="s">
        <v>1138</v>
      </c>
      <c r="D130" s="499">
        <v>4.43</v>
      </c>
      <c r="E130" s="500">
        <v>6.1047560975609754</v>
      </c>
      <c r="F130" s="357">
        <v>50154.938625546638</v>
      </c>
      <c r="G130" s="310">
        <v>55457.597665898342</v>
      </c>
      <c r="H130" s="310">
        <v>60248.731331815834</v>
      </c>
      <c r="I130" s="528"/>
      <c r="J130" s="514"/>
      <c r="K130" s="514"/>
      <c r="L130" s="515"/>
      <c r="M130" s="22"/>
    </row>
    <row r="131" spans="1:13">
      <c r="A131" s="19"/>
      <c r="B131" s="498" t="s">
        <v>1139</v>
      </c>
      <c r="C131" s="165" t="s">
        <v>1140</v>
      </c>
      <c r="D131" s="499">
        <v>4.3899999999999997</v>
      </c>
      <c r="E131" s="500">
        <v>6.0496341463414636</v>
      </c>
      <c r="F131" s="357">
        <v>49722.728358856759</v>
      </c>
      <c r="G131" s="310">
        <v>54980.267044670167</v>
      </c>
      <c r="H131" s="310">
        <v>59728.622731427698</v>
      </c>
      <c r="I131" s="528"/>
      <c r="J131" s="514"/>
      <c r="K131" s="514"/>
      <c r="L131" s="515"/>
      <c r="M131" s="24"/>
    </row>
    <row r="132" spans="1:13">
      <c r="A132" s="12"/>
      <c r="B132" s="498" t="s">
        <v>1141</v>
      </c>
      <c r="C132" s="165" t="s">
        <v>1142</v>
      </c>
      <c r="D132" s="499">
        <v>4.3499999999999996</v>
      </c>
      <c r="E132" s="500">
        <v>5.9945121951219518</v>
      </c>
      <c r="F132" s="357">
        <v>49290.518092166851</v>
      </c>
      <c r="G132" s="310">
        <v>54502.936423441977</v>
      </c>
      <c r="H132" s="310">
        <v>59208.514131039483</v>
      </c>
      <c r="I132" s="528"/>
      <c r="J132" s="514"/>
      <c r="K132" s="514"/>
      <c r="L132" s="515"/>
      <c r="M132" s="7"/>
    </row>
    <row r="133" spans="1:13" ht="15.75" thickBot="1">
      <c r="A133" s="10"/>
      <c r="B133" s="501" t="s">
        <v>1143</v>
      </c>
      <c r="C133" s="173" t="s">
        <v>1144</v>
      </c>
      <c r="D133" s="502">
        <v>4.3099999999999996</v>
      </c>
      <c r="E133" s="503">
        <v>5.93939024390244</v>
      </c>
      <c r="F133" s="406">
        <v>48782.366587641278</v>
      </c>
      <c r="G133" s="334">
        <v>53937.798881898918</v>
      </c>
      <c r="H133" s="334">
        <v>58600.598610336485</v>
      </c>
      <c r="I133" s="529"/>
      <c r="J133" s="516"/>
      <c r="K133" s="516"/>
      <c r="L133" s="517"/>
      <c r="M133" s="9"/>
    </row>
    <row r="134" spans="1:13">
      <c r="A134" s="4"/>
      <c r="B134" s="366" t="s">
        <v>1145</v>
      </c>
      <c r="C134" s="181" t="s">
        <v>1146</v>
      </c>
      <c r="D134" s="504">
        <v>4.2699999999999996</v>
      </c>
      <c r="E134" s="505">
        <v>5.8879999999999999</v>
      </c>
      <c r="F134" s="304">
        <v>45964.204208476905</v>
      </c>
      <c r="G134" s="306">
        <v>48851.717801775398</v>
      </c>
      <c r="H134" s="306">
        <v>53950.164059015588</v>
      </c>
      <c r="I134" s="464"/>
      <c r="J134" s="306"/>
      <c r="K134" s="318"/>
      <c r="L134" s="307"/>
      <c r="M134" s="11"/>
    </row>
    <row r="135" spans="1:13">
      <c r="A135" s="12"/>
      <c r="B135" s="368" t="s">
        <v>1147</v>
      </c>
      <c r="C135" s="165" t="s">
        <v>1148</v>
      </c>
      <c r="D135" s="499">
        <v>4.2300000000000004</v>
      </c>
      <c r="E135" s="500">
        <v>5.8328430913348948</v>
      </c>
      <c r="F135" s="308">
        <v>45553.382931367021</v>
      </c>
      <c r="G135" s="310">
        <v>48414.160287690509</v>
      </c>
      <c r="H135" s="310">
        <v>53467.486190392417</v>
      </c>
      <c r="I135" s="463"/>
      <c r="J135" s="310"/>
      <c r="K135" s="320"/>
      <c r="L135" s="321"/>
      <c r="M135" s="18"/>
    </row>
    <row r="136" spans="1:13">
      <c r="A136" s="10"/>
      <c r="B136" s="368" t="s">
        <v>1149</v>
      </c>
      <c r="C136" s="165" t="s">
        <v>1150</v>
      </c>
      <c r="D136" s="499">
        <v>4.1900000000000004</v>
      </c>
      <c r="E136" s="500">
        <v>5.7776861826697896</v>
      </c>
      <c r="F136" s="308">
        <v>45142.561654257101</v>
      </c>
      <c r="G136" s="310">
        <v>47976.60277360562</v>
      </c>
      <c r="H136" s="310">
        <v>52984.80832176924</v>
      </c>
      <c r="I136" s="463"/>
      <c r="J136" s="310"/>
      <c r="K136" s="320"/>
      <c r="L136" s="321"/>
      <c r="M136" s="5"/>
    </row>
    <row r="137" spans="1:13">
      <c r="A137" s="10"/>
      <c r="B137" s="368" t="s">
        <v>1151</v>
      </c>
      <c r="C137" s="165" t="s">
        <v>1152</v>
      </c>
      <c r="D137" s="499">
        <v>4.1500000000000004</v>
      </c>
      <c r="E137" s="500">
        <v>5.7225292740046836</v>
      </c>
      <c r="F137" s="308">
        <v>44731.740377147202</v>
      </c>
      <c r="G137" s="310">
        <v>47539.045259520724</v>
      </c>
      <c r="H137" s="310">
        <v>52502.130453146026</v>
      </c>
      <c r="I137" s="463"/>
      <c r="J137" s="310"/>
      <c r="K137" s="320"/>
      <c r="L137" s="321"/>
      <c r="M137" s="20"/>
    </row>
    <row r="138" spans="1:13">
      <c r="A138" s="10"/>
      <c r="B138" s="368" t="s">
        <v>1153</v>
      </c>
      <c r="C138" s="165" t="s">
        <v>1154</v>
      </c>
      <c r="D138" s="499">
        <v>4.1100000000000003</v>
      </c>
      <c r="E138" s="500">
        <v>5.6673723653395776</v>
      </c>
      <c r="F138" s="308">
        <v>44320.919100037281</v>
      </c>
      <c r="G138" s="310">
        <v>47101.487745435828</v>
      </c>
      <c r="H138" s="310">
        <v>52019.452584522842</v>
      </c>
      <c r="I138" s="463"/>
      <c r="J138" s="310"/>
      <c r="K138" s="320"/>
      <c r="L138" s="321"/>
      <c r="M138" s="11"/>
    </row>
    <row r="139" spans="1:13" ht="15.75" thickBot="1">
      <c r="A139" s="4"/>
      <c r="B139" s="369" t="s">
        <v>1155</v>
      </c>
      <c r="C139" s="173" t="s">
        <v>1156</v>
      </c>
      <c r="D139" s="508">
        <v>4.07</v>
      </c>
      <c r="E139" s="503">
        <v>5.6120000000000001</v>
      </c>
      <c r="F139" s="333">
        <v>43834.156585091703</v>
      </c>
      <c r="G139" s="334">
        <v>46587.988993515261</v>
      </c>
      <c r="H139" s="334">
        <v>51448.967795584824</v>
      </c>
      <c r="I139" s="469"/>
      <c r="J139" s="334"/>
      <c r="K139" s="335"/>
      <c r="L139" s="336"/>
      <c r="M139" s="11"/>
    </row>
    <row r="140" spans="1:13">
      <c r="A140" s="12"/>
      <c r="B140" s="366" t="s">
        <v>1157</v>
      </c>
      <c r="C140" s="520" t="s">
        <v>1158</v>
      </c>
      <c r="D140" s="504">
        <v>4.03</v>
      </c>
      <c r="E140" s="505">
        <v>5.5609999999999999</v>
      </c>
      <c r="F140" s="328">
        <v>41787.077605112652</v>
      </c>
      <c r="G140" s="329">
        <v>44514.173776561227</v>
      </c>
      <c r="H140" s="329">
        <v>47241.269948009809</v>
      </c>
      <c r="I140" s="468">
        <v>50450.064431232007</v>
      </c>
      <c r="J140" s="329"/>
      <c r="K140" s="330"/>
      <c r="L140" s="331"/>
      <c r="M140" s="20"/>
    </row>
    <row r="141" spans="1:13">
      <c r="A141" s="12"/>
      <c r="B141" s="389" t="s">
        <v>1159</v>
      </c>
      <c r="C141" s="157" t="s">
        <v>1160</v>
      </c>
      <c r="D141" s="490">
        <v>3.99</v>
      </c>
      <c r="E141" s="491">
        <v>5.5058039702233241</v>
      </c>
      <c r="F141" s="304">
        <v>41392.298070187739</v>
      </c>
      <c r="G141" s="306">
        <v>44092.658004661331</v>
      </c>
      <c r="H141" s="306">
        <v>46793.017939134923</v>
      </c>
      <c r="I141" s="464">
        <v>49972.932619308005</v>
      </c>
      <c r="J141" s="306"/>
      <c r="K141" s="318"/>
      <c r="L141" s="307"/>
      <c r="M141" s="5"/>
    </row>
    <row r="142" spans="1:13">
      <c r="A142" s="10"/>
      <c r="B142" s="368" t="s">
        <v>1161</v>
      </c>
      <c r="C142" s="165" t="s">
        <v>1162</v>
      </c>
      <c r="D142" s="499">
        <v>3.9529999999999998</v>
      </c>
      <c r="E142" s="500">
        <v>5.4547476426798998</v>
      </c>
      <c r="F142" s="308">
        <v>41007.714943614345</v>
      </c>
      <c r="G142" s="310">
        <v>43681.338641112947</v>
      </c>
      <c r="H142" s="310">
        <v>46354.962338611535</v>
      </c>
      <c r="I142" s="463">
        <v>49504.457751384005</v>
      </c>
      <c r="J142" s="310"/>
      <c r="K142" s="320"/>
      <c r="L142" s="321"/>
      <c r="M142" s="18"/>
    </row>
    <row r="143" spans="1:13">
      <c r="A143" s="4"/>
      <c r="B143" s="368" t="s">
        <v>1163</v>
      </c>
      <c r="C143" s="521" t="s">
        <v>1164</v>
      </c>
      <c r="D143" s="499">
        <v>3.91</v>
      </c>
      <c r="E143" s="500">
        <v>5.3954119106699743</v>
      </c>
      <c r="F143" s="308">
        <v>40602.739000337919</v>
      </c>
      <c r="G143" s="310">
        <v>43249.626460861524</v>
      </c>
      <c r="H143" s="310">
        <v>45896.513921385143</v>
      </c>
      <c r="I143" s="463">
        <v>49017.586877460002</v>
      </c>
      <c r="J143" s="310"/>
      <c r="K143" s="320"/>
      <c r="L143" s="321"/>
      <c r="M143" s="20"/>
    </row>
    <row r="144" spans="1:13">
      <c r="A144" s="4"/>
      <c r="B144" s="389" t="s">
        <v>1165</v>
      </c>
      <c r="C144" s="157" t="s">
        <v>1166</v>
      </c>
      <c r="D144" s="510">
        <v>3.87</v>
      </c>
      <c r="E144" s="500">
        <v>5.34</v>
      </c>
      <c r="F144" s="304">
        <v>40207.959465412998</v>
      </c>
      <c r="G144" s="306">
        <v>42828.110688961628</v>
      </c>
      <c r="H144" s="306">
        <v>45448.261912510243</v>
      </c>
      <c r="I144" s="464">
        <v>48539.372947535994</v>
      </c>
      <c r="J144" s="306"/>
      <c r="K144" s="318"/>
      <c r="L144" s="307"/>
      <c r="M144" s="5"/>
    </row>
    <row r="145" spans="1:13" ht="15.75" thickBot="1">
      <c r="A145" s="19"/>
      <c r="B145" s="369" t="s">
        <v>1167</v>
      </c>
      <c r="C145" s="173" t="s">
        <v>1168</v>
      </c>
      <c r="D145" s="502">
        <v>3.83</v>
      </c>
      <c r="E145" s="503">
        <v>5.2850000000000001</v>
      </c>
      <c r="F145" s="324">
        <v>39737.23869265239</v>
      </c>
      <c r="G145" s="325">
        <v>42330.65367922603</v>
      </c>
      <c r="H145" s="325">
        <v>44924.068665799692</v>
      </c>
      <c r="I145" s="470">
        <v>47974.501508874004</v>
      </c>
      <c r="J145" s="325"/>
      <c r="K145" s="326"/>
      <c r="L145" s="327"/>
      <c r="M145" s="5"/>
    </row>
    <row r="146" spans="1:13">
      <c r="A146" s="12"/>
      <c r="B146" s="366" t="s">
        <v>1169</v>
      </c>
      <c r="C146" s="181" t="s">
        <v>1170</v>
      </c>
      <c r="D146" s="487">
        <v>3.8</v>
      </c>
      <c r="E146" s="505">
        <v>5.234</v>
      </c>
      <c r="F146" s="408">
        <v>37323.104185886958</v>
      </c>
      <c r="G146" s="329">
        <v>39376.447185565885</v>
      </c>
      <c r="H146" s="329">
        <v>41429.790185244798</v>
      </c>
      <c r="I146" s="525">
        <v>43509.481101521997</v>
      </c>
      <c r="J146" s="329">
        <v>51096.418322264435</v>
      </c>
      <c r="K146" s="330"/>
      <c r="L146" s="331"/>
      <c r="M146" s="5"/>
    </row>
    <row r="147" spans="1:13">
      <c r="A147" s="19"/>
      <c r="B147" s="368" t="s">
        <v>1171</v>
      </c>
      <c r="C147" s="165" t="s">
        <v>1172</v>
      </c>
      <c r="D147" s="499">
        <v>3.76</v>
      </c>
      <c r="E147" s="500">
        <v>5.1789052631578949</v>
      </c>
      <c r="F147" s="357">
        <v>36949.713640542046</v>
      </c>
      <c r="G147" s="310">
        <v>38981.667650640964</v>
      </c>
      <c r="H147" s="310">
        <v>41013.621660739911</v>
      </c>
      <c r="I147" s="460">
        <v>43072.393902078002</v>
      </c>
      <c r="J147" s="310">
        <v>50581.656969271273</v>
      </c>
      <c r="K147" s="320"/>
      <c r="L147" s="321"/>
      <c r="M147" s="18"/>
    </row>
    <row r="148" spans="1:13">
      <c r="A148" s="19"/>
      <c r="B148" s="368" t="s">
        <v>1173</v>
      </c>
      <c r="C148" s="165" t="s">
        <v>1174</v>
      </c>
      <c r="D148" s="499">
        <v>3.72</v>
      </c>
      <c r="E148" s="500">
        <v>5.1238105263157907</v>
      </c>
      <c r="F148" s="357">
        <v>36576.32309519712</v>
      </c>
      <c r="G148" s="310">
        <v>38586.888115716058</v>
      </c>
      <c r="H148" s="310">
        <v>40597.453136235017</v>
      </c>
      <c r="I148" s="460">
        <v>42634.224584634001</v>
      </c>
      <c r="J148" s="310">
        <v>50066.895616278081</v>
      </c>
      <c r="K148" s="320"/>
      <c r="L148" s="321"/>
      <c r="M148" s="20"/>
    </row>
    <row r="149" spans="1:13">
      <c r="A149" s="4"/>
      <c r="B149" s="368" t="s">
        <v>1175</v>
      </c>
      <c r="C149" s="165" t="s">
        <v>1176</v>
      </c>
      <c r="D149" s="499">
        <v>3.68</v>
      </c>
      <c r="E149" s="500">
        <v>5.0687157894736856</v>
      </c>
      <c r="F149" s="357">
        <v>36202.932549852179</v>
      </c>
      <c r="G149" s="310">
        <v>38192.108580791137</v>
      </c>
      <c r="H149" s="310">
        <v>40181.284611730109</v>
      </c>
      <c r="I149" s="460">
        <v>42196.055267190015</v>
      </c>
      <c r="J149" s="310">
        <v>49552.134263284912</v>
      </c>
      <c r="K149" s="320"/>
      <c r="L149" s="321"/>
      <c r="M149" s="20"/>
    </row>
    <row r="150" spans="1:13">
      <c r="A150" s="4"/>
      <c r="B150" s="368" t="s">
        <v>1177</v>
      </c>
      <c r="C150" s="165" t="s">
        <v>1178</v>
      </c>
      <c r="D150" s="499">
        <v>3.64</v>
      </c>
      <c r="E150" s="500">
        <v>5.0136210526315805</v>
      </c>
      <c r="F150" s="357">
        <v>35753.600766671581</v>
      </c>
      <c r="G150" s="310">
        <v>37721.387808030544</v>
      </c>
      <c r="H150" s="310">
        <v>39689.174849389521</v>
      </c>
      <c r="I150" s="460">
        <v>41683.113156852007</v>
      </c>
      <c r="J150" s="310">
        <v>48949.565989976902</v>
      </c>
      <c r="K150" s="320"/>
      <c r="L150" s="321"/>
      <c r="M150" s="5"/>
    </row>
    <row r="151" spans="1:13" ht="15.75" thickBot="1">
      <c r="A151" s="37"/>
      <c r="B151" s="369" t="s">
        <v>1179</v>
      </c>
      <c r="C151" s="173" t="s">
        <v>1180</v>
      </c>
      <c r="D151" s="502">
        <v>3.6</v>
      </c>
      <c r="E151" s="503">
        <v>4.9585263157894754</v>
      </c>
      <c r="F151" s="406">
        <v>35380.210221326655</v>
      </c>
      <c r="G151" s="334">
        <v>37326.608273105638</v>
      </c>
      <c r="H151" s="334">
        <v>39273.006324884613</v>
      </c>
      <c r="I151" s="526">
        <v>41244.943839408006</v>
      </c>
      <c r="J151" s="334">
        <v>48434.804636983732</v>
      </c>
      <c r="K151" s="335"/>
      <c r="L151" s="336"/>
      <c r="M151" s="18"/>
    </row>
    <row r="152" spans="1:13">
      <c r="A152" s="8"/>
      <c r="B152" s="366" t="s">
        <v>1181</v>
      </c>
      <c r="C152" s="181" t="s">
        <v>1182</v>
      </c>
      <c r="D152" s="504">
        <v>3.56</v>
      </c>
      <c r="E152" s="505">
        <v>4.907</v>
      </c>
      <c r="F152" s="304">
        <v>32987.284415357994</v>
      </c>
      <c r="G152" s="306">
        <v>35006.819675981737</v>
      </c>
      <c r="H152" s="306">
        <v>35969.324207081227</v>
      </c>
      <c r="I152" s="464">
        <v>37919.444581404008</v>
      </c>
      <c r="J152" s="306">
        <v>43188.108190327446</v>
      </c>
      <c r="K152" s="318">
        <v>45995.034221791568</v>
      </c>
      <c r="L152" s="307"/>
      <c r="M152" s="18"/>
    </row>
    <row r="153" spans="1:13">
      <c r="A153" s="38"/>
      <c r="B153" s="368" t="s">
        <v>1183</v>
      </c>
      <c r="C153" s="165" t="s">
        <v>1184</v>
      </c>
      <c r="D153" s="499">
        <v>3.52</v>
      </c>
      <c r="E153" s="500">
        <v>4.8518651685393248</v>
      </c>
      <c r="F153" s="308">
        <v>32635.374392655351</v>
      </c>
      <c r="G153" s="310">
        <v>34633.429130636803</v>
      </c>
      <c r="H153" s="310">
        <v>35585.239166946303</v>
      </c>
      <c r="I153" s="463">
        <v>37513.825625543999</v>
      </c>
      <c r="J153" s="310">
        <v>42723.814439267568</v>
      </c>
      <c r="K153" s="320">
        <v>45501.661858378371</v>
      </c>
      <c r="L153" s="321"/>
      <c r="M153" s="11"/>
    </row>
    <row r="154" spans="1:13">
      <c r="A154" s="8"/>
      <c r="B154" s="368" t="s">
        <v>1185</v>
      </c>
      <c r="C154" s="165" t="s">
        <v>1186</v>
      </c>
      <c r="D154" s="499">
        <v>3.48</v>
      </c>
      <c r="E154" s="500">
        <v>4.7967303370786505</v>
      </c>
      <c r="F154" s="308">
        <v>32283.464369952701</v>
      </c>
      <c r="G154" s="310">
        <v>34260.038585291884</v>
      </c>
      <c r="H154" s="310">
        <v>35201.154126811402</v>
      </c>
      <c r="I154" s="463">
        <v>37108.206669683997</v>
      </c>
      <c r="J154" s="310">
        <v>42259.520688207711</v>
      </c>
      <c r="K154" s="320">
        <v>45008.289494965196</v>
      </c>
      <c r="L154" s="321"/>
      <c r="M154" s="20"/>
    </row>
    <row r="155" spans="1:13">
      <c r="A155" s="39"/>
      <c r="B155" s="368" t="s">
        <v>1187</v>
      </c>
      <c r="C155" s="165" t="s">
        <v>1188</v>
      </c>
      <c r="D155" s="499">
        <v>3.44</v>
      </c>
      <c r="E155" s="500">
        <v>4.7415955056179762</v>
      </c>
      <c r="F155" s="308">
        <v>31931.554347250069</v>
      </c>
      <c r="G155" s="310">
        <v>33886.648039946958</v>
      </c>
      <c r="H155" s="310">
        <v>34817.069086676463</v>
      </c>
      <c r="I155" s="463">
        <v>36702.587713823996</v>
      </c>
      <c r="J155" s="310">
        <v>41795.226937147818</v>
      </c>
      <c r="K155" s="320">
        <v>44514.917131552014</v>
      </c>
      <c r="L155" s="321"/>
      <c r="M155" s="11"/>
    </row>
    <row r="156" spans="1:13">
      <c r="A156" s="40"/>
      <c r="B156" s="368" t="s">
        <v>1189</v>
      </c>
      <c r="C156" s="165" t="s">
        <v>1190</v>
      </c>
      <c r="D156" s="499">
        <v>3.4</v>
      </c>
      <c r="E156" s="500">
        <v>4.6864606741573018</v>
      </c>
      <c r="F156" s="308">
        <v>31579.644324547426</v>
      </c>
      <c r="G156" s="310">
        <v>33513.257494602032</v>
      </c>
      <c r="H156" s="310">
        <v>34432.984046541547</v>
      </c>
      <c r="I156" s="463">
        <v>36296.968757964001</v>
      </c>
      <c r="J156" s="310">
        <v>41330.933186087925</v>
      </c>
      <c r="K156" s="320">
        <v>44021.54476813884</v>
      </c>
      <c r="L156" s="321"/>
      <c r="M156" s="11"/>
    </row>
    <row r="157" spans="1:13" ht="15.75" thickBot="1">
      <c r="A157" s="41"/>
      <c r="B157" s="369" t="s">
        <v>1191</v>
      </c>
      <c r="C157" s="173" t="s">
        <v>1192</v>
      </c>
      <c r="D157" s="502">
        <v>3.36</v>
      </c>
      <c r="E157" s="503">
        <v>4.6313258426966275</v>
      </c>
      <c r="F157" s="333">
        <v>31157.186077935243</v>
      </c>
      <c r="G157" s="334">
        <v>33063.925711421427</v>
      </c>
      <c r="H157" s="334">
        <v>33972.957768570945</v>
      </c>
      <c r="I157" s="469">
        <v>35815.494891210001</v>
      </c>
      <c r="J157" s="334">
        <v>40790.698197192374</v>
      </c>
      <c r="K157" s="335">
        <v>43440.365484410788</v>
      </c>
      <c r="L157" s="336"/>
      <c r="M157" s="20"/>
    </row>
    <row r="158" spans="1:13">
      <c r="A158" s="19"/>
      <c r="B158" s="366" t="s">
        <v>1193</v>
      </c>
      <c r="C158" s="181" t="s">
        <v>1194</v>
      </c>
      <c r="D158" s="504">
        <v>3.32</v>
      </c>
      <c r="E158" s="505">
        <v>4.58</v>
      </c>
      <c r="F158" s="408">
        <v>29906.93849287308</v>
      </c>
      <c r="G158" s="509">
        <v>30805.276055232596</v>
      </c>
      <c r="H158" s="329">
        <v>31703.613617592135</v>
      </c>
      <c r="I158" s="468">
        <v>33163.814164470008</v>
      </c>
      <c r="J158" s="329">
        <v>36733.054196694378</v>
      </c>
      <c r="K158" s="330">
        <v>38529.729321413441</v>
      </c>
      <c r="L158" s="331">
        <v>41599.48677745834</v>
      </c>
      <c r="M158" s="21"/>
    </row>
    <row r="159" spans="1:13">
      <c r="A159" s="4"/>
      <c r="B159" s="368" t="s">
        <v>1195</v>
      </c>
      <c r="C159" s="165" t="s">
        <v>1196</v>
      </c>
      <c r="D159" s="499">
        <v>3.28</v>
      </c>
      <c r="E159" s="500">
        <v>4.5248192771084339</v>
      </c>
      <c r="F159" s="357">
        <v>29565.72296496042</v>
      </c>
      <c r="G159" s="309">
        <v>30453.366032529961</v>
      </c>
      <c r="H159" s="310">
        <v>31341.009100099498</v>
      </c>
      <c r="I159" s="463">
        <v>32784.599097929997</v>
      </c>
      <c r="J159" s="310">
        <v>36311.538424794482</v>
      </c>
      <c r="K159" s="320">
        <v>38086.824559933557</v>
      </c>
      <c r="L159" s="321">
        <v>41122.156156230143</v>
      </c>
      <c r="M159" s="24"/>
    </row>
    <row r="160" spans="1:13">
      <c r="A160" s="10"/>
      <c r="B160" s="368" t="s">
        <v>1197</v>
      </c>
      <c r="C160" s="165" t="s">
        <v>1198</v>
      </c>
      <c r="D160" s="499">
        <v>3.24</v>
      </c>
      <c r="E160" s="500">
        <v>4.4696385542168677</v>
      </c>
      <c r="F160" s="357">
        <v>29224.507437047767</v>
      </c>
      <c r="G160" s="309">
        <v>30101.456009827314</v>
      </c>
      <c r="H160" s="310">
        <v>30978.404582606854</v>
      </c>
      <c r="I160" s="463">
        <v>32405.38403139</v>
      </c>
      <c r="J160" s="310">
        <v>35890.022652894571</v>
      </c>
      <c r="K160" s="320">
        <v>37643.919798453666</v>
      </c>
      <c r="L160" s="321">
        <v>40644.825535001961</v>
      </c>
      <c r="M160" s="22"/>
    </row>
    <row r="161" spans="1:13">
      <c r="A161" s="12"/>
      <c r="B161" s="368" t="s">
        <v>1199</v>
      </c>
      <c r="C161" s="165" t="s">
        <v>1200</v>
      </c>
      <c r="D161" s="506">
        <v>3.2</v>
      </c>
      <c r="E161" s="500">
        <v>4.415</v>
      </c>
      <c r="F161" s="357">
        <v>28883.291909135132</v>
      </c>
      <c r="G161" s="309">
        <v>29749.545987124679</v>
      </c>
      <c r="H161" s="310">
        <v>30615.800065114217</v>
      </c>
      <c r="I161" s="463">
        <v>32026.16896485</v>
      </c>
      <c r="J161" s="310">
        <v>35468.506880994682</v>
      </c>
      <c r="K161" s="320">
        <v>37201.015036973775</v>
      </c>
      <c r="L161" s="321">
        <v>40167.494913773757</v>
      </c>
      <c r="M161" s="23"/>
    </row>
    <row r="162" spans="1:13">
      <c r="A162" s="19"/>
      <c r="B162" s="368" t="s">
        <v>1201</v>
      </c>
      <c r="C162" s="165" t="s">
        <v>1202</v>
      </c>
      <c r="D162" s="499">
        <v>3.16</v>
      </c>
      <c r="E162" s="500">
        <v>3.8650000000000002</v>
      </c>
      <c r="F162" s="357">
        <v>28542.076381222483</v>
      </c>
      <c r="G162" s="309">
        <v>29397.635964422039</v>
      </c>
      <c r="H162" s="310">
        <v>30253.195547621584</v>
      </c>
      <c r="I162" s="463">
        <v>31648.036016310001</v>
      </c>
      <c r="J162" s="310">
        <v>35046.991109094786</v>
      </c>
      <c r="K162" s="320">
        <v>36758.110275493891</v>
      </c>
      <c r="L162" s="321">
        <v>39690.16429254556</v>
      </c>
      <c r="M162" s="9"/>
    </row>
    <row r="163" spans="1:13" ht="15.75" thickBot="1">
      <c r="A163" s="19"/>
      <c r="B163" s="369" t="s">
        <v>1203</v>
      </c>
      <c r="C163" s="173" t="s">
        <v>1204</v>
      </c>
      <c r="D163" s="502">
        <v>3.12</v>
      </c>
      <c r="E163" s="503">
        <v>3.3149999999999999</v>
      </c>
      <c r="F163" s="365">
        <v>28130.312629400294</v>
      </c>
      <c r="G163" s="312">
        <v>28975.177717809853</v>
      </c>
      <c r="H163" s="313">
        <v>29820.042806219411</v>
      </c>
      <c r="I163" s="465">
        <v>31192.966038875998</v>
      </c>
      <c r="J163" s="313">
        <v>34549.534099359204</v>
      </c>
      <c r="K163" s="342">
        <v>36239.264276178321</v>
      </c>
      <c r="L163" s="344">
        <v>39125.026751002522</v>
      </c>
      <c r="M163" s="42"/>
    </row>
    <row r="164" spans="1:13">
      <c r="A164" s="8"/>
      <c r="B164" s="366" t="s">
        <v>1205</v>
      </c>
      <c r="C164" s="181" t="s">
        <v>1206</v>
      </c>
      <c r="D164" s="504">
        <v>3.08</v>
      </c>
      <c r="E164" s="505">
        <v>4.2519999999999998</v>
      </c>
      <c r="F164" s="337">
        <v>27372.011804677859</v>
      </c>
      <c r="G164" s="317">
        <v>28206.182398297431</v>
      </c>
      <c r="H164" s="317">
        <v>28623.26769510721</v>
      </c>
      <c r="I164" s="462">
        <v>29062.963362312003</v>
      </c>
      <c r="J164" s="317">
        <v>31208.421249790823</v>
      </c>
      <c r="K164" s="338">
        <v>32459.677140220167</v>
      </c>
      <c r="L164" s="340">
        <v>35796.359514698423</v>
      </c>
      <c r="M164" s="11"/>
    </row>
    <row r="165" spans="1:13">
      <c r="A165" s="38"/>
      <c r="B165" s="368" t="s">
        <v>1207</v>
      </c>
      <c r="C165" s="165" t="s">
        <v>1208</v>
      </c>
      <c r="D165" s="499">
        <v>3.04</v>
      </c>
      <c r="E165" s="500">
        <v>4.1967792207792209</v>
      </c>
      <c r="F165" s="308">
        <v>27036.143524160216</v>
      </c>
      <c r="G165" s="310">
        <v>27859.61962298978</v>
      </c>
      <c r="H165" s="310">
        <v>28271.357672404563</v>
      </c>
      <c r="I165" s="463">
        <v>28705.498196004006</v>
      </c>
      <c r="J165" s="310">
        <v>30824.336209655907</v>
      </c>
      <c r="K165" s="320">
        <v>32059.550357900265</v>
      </c>
      <c r="L165" s="321">
        <v>35353.454753218546</v>
      </c>
      <c r="M165" s="11"/>
    </row>
    <row r="166" spans="1:13">
      <c r="A166" s="8"/>
      <c r="B166" s="368" t="s">
        <v>1209</v>
      </c>
      <c r="C166" s="165" t="s">
        <v>1210</v>
      </c>
      <c r="D166" s="499">
        <v>3</v>
      </c>
      <c r="E166" s="500">
        <v>4.1415584415584421</v>
      </c>
      <c r="F166" s="308">
        <v>26700.275243642554</v>
      </c>
      <c r="G166" s="310">
        <v>27513.056847682132</v>
      </c>
      <c r="H166" s="310">
        <v>27919.447649701917</v>
      </c>
      <c r="I166" s="463">
        <v>28348.033029696002</v>
      </c>
      <c r="J166" s="310">
        <v>30440.251169520994</v>
      </c>
      <c r="K166" s="320">
        <v>31659.423575580353</v>
      </c>
      <c r="L166" s="321">
        <v>34910.549991738648</v>
      </c>
      <c r="M166" s="20"/>
    </row>
    <row r="167" spans="1:13">
      <c r="A167" s="39"/>
      <c r="B167" s="368" t="s">
        <v>1211</v>
      </c>
      <c r="C167" s="165" t="s">
        <v>1212</v>
      </c>
      <c r="D167" s="499">
        <v>2.96</v>
      </c>
      <c r="E167" s="500">
        <v>4.0863376623376633</v>
      </c>
      <c r="F167" s="308">
        <v>26364.406963124919</v>
      </c>
      <c r="G167" s="310">
        <v>27166.494072374499</v>
      </c>
      <c r="H167" s="310">
        <v>27567.53762699927</v>
      </c>
      <c r="I167" s="463">
        <v>27990.567863388002</v>
      </c>
      <c r="J167" s="310">
        <v>30056.166129386074</v>
      </c>
      <c r="K167" s="320">
        <v>31259.296793260441</v>
      </c>
      <c r="L167" s="321">
        <v>34467.645230258771</v>
      </c>
      <c r="M167" s="5"/>
    </row>
    <row r="168" spans="1:13">
      <c r="A168" s="40"/>
      <c r="B168" s="368" t="s">
        <v>1213</v>
      </c>
      <c r="C168" s="165" t="s">
        <v>1214</v>
      </c>
      <c r="D168" s="499">
        <v>2.92</v>
      </c>
      <c r="E168" s="500">
        <v>4.0311168831168835</v>
      </c>
      <c r="F168" s="308">
        <v>26028.538682607257</v>
      </c>
      <c r="G168" s="310">
        <v>26819.931297066847</v>
      </c>
      <c r="H168" s="310">
        <v>27215.627604296635</v>
      </c>
      <c r="I168" s="463">
        <v>27633.102697080001</v>
      </c>
      <c r="J168" s="310">
        <v>29672.081089251154</v>
      </c>
      <c r="K168" s="320">
        <v>30859.170010940532</v>
      </c>
      <c r="L168" s="321">
        <v>34024.74046877888</v>
      </c>
      <c r="M168" s="11"/>
    </row>
    <row r="169" spans="1:13" ht="15.75" thickBot="1">
      <c r="A169" s="41"/>
      <c r="B169" s="369" t="s">
        <v>1215</v>
      </c>
      <c r="C169" s="173" t="s">
        <v>1216</v>
      </c>
      <c r="D169" s="502">
        <v>2.88</v>
      </c>
      <c r="E169" s="503">
        <v>3.9758961038961043</v>
      </c>
      <c r="F169" s="324">
        <v>25622.12217818006</v>
      </c>
      <c r="G169" s="325">
        <v>26402.820297849648</v>
      </c>
      <c r="H169" s="325">
        <v>26793.169357684455</v>
      </c>
      <c r="I169" s="470">
        <v>27204.511097730003</v>
      </c>
      <c r="J169" s="325">
        <v>29212.054811280552</v>
      </c>
      <c r="K169" s="326">
        <v>30383.101990784937</v>
      </c>
      <c r="L169" s="327">
        <v>33505.894469463303</v>
      </c>
      <c r="M169" s="18"/>
    </row>
    <row r="170" spans="1:13">
      <c r="A170" s="19"/>
      <c r="B170" s="366" t="s">
        <v>1217</v>
      </c>
      <c r="C170" s="181" t="s">
        <v>1218</v>
      </c>
      <c r="D170" s="504">
        <v>2.85</v>
      </c>
      <c r="E170" s="505">
        <v>3.9249999999999998</v>
      </c>
      <c r="F170" s="408">
        <v>24935.24011306102</v>
      </c>
      <c r="G170" s="329">
        <v>25320.241925500824</v>
      </c>
      <c r="H170" s="329">
        <v>26090.245550380409</v>
      </c>
      <c r="I170" s="468">
        <v>26110.204091406005</v>
      </c>
      <c r="J170" s="329">
        <v>27245.250987699827</v>
      </c>
      <c r="K170" s="330">
        <v>28400.256425019208</v>
      </c>
      <c r="L170" s="331">
        <v>30786.966861183024</v>
      </c>
      <c r="M170" s="5"/>
    </row>
    <row r="171" spans="1:13">
      <c r="A171" s="4"/>
      <c r="B171" s="368" t="s">
        <v>1219</v>
      </c>
      <c r="C171" s="165" t="s">
        <v>1220</v>
      </c>
      <c r="D171" s="499">
        <v>2.8</v>
      </c>
      <c r="E171" s="500">
        <v>3.856140350877193</v>
      </c>
      <c r="F171" s="357">
        <v>24570.731052099964</v>
      </c>
      <c r="G171" s="310">
        <v>24950.38561714477</v>
      </c>
      <c r="H171" s="310">
        <v>25709.694747234378</v>
      </c>
      <c r="I171" s="463">
        <v>25730.404093626003</v>
      </c>
      <c r="J171" s="310">
        <v>26848.658442368771</v>
      </c>
      <c r="K171" s="320">
        <v>27987.622137503182</v>
      </c>
      <c r="L171" s="321">
        <v>30342.157556234724</v>
      </c>
      <c r="M171" s="20"/>
    </row>
    <row r="172" spans="1:13">
      <c r="A172" s="10"/>
      <c r="B172" s="368" t="s">
        <v>1221</v>
      </c>
      <c r="C172" s="165" t="s">
        <v>1222</v>
      </c>
      <c r="D172" s="499">
        <v>2.77</v>
      </c>
      <c r="E172" s="500">
        <v>3.8148245614035088</v>
      </c>
      <c r="F172" s="357">
        <v>24274.198046815716</v>
      </c>
      <c r="G172" s="310">
        <v>24648.505364465524</v>
      </c>
      <c r="H172" s="310">
        <v>25397.119999765131</v>
      </c>
      <c r="I172" s="463">
        <v>25416.613293845996</v>
      </c>
      <c r="J172" s="310">
        <v>26520.04195271455</v>
      </c>
      <c r="K172" s="320">
        <v>27642.963905663953</v>
      </c>
      <c r="L172" s="321">
        <v>29965.324306963215</v>
      </c>
      <c r="M172" s="5"/>
    </row>
    <row r="173" spans="1:13">
      <c r="A173" s="12"/>
      <c r="B173" s="368" t="s">
        <v>1223</v>
      </c>
      <c r="C173" s="165" t="s">
        <v>1224</v>
      </c>
      <c r="D173" s="499">
        <v>2.73</v>
      </c>
      <c r="E173" s="500">
        <v>3.7597368421052635</v>
      </c>
      <c r="F173" s="357">
        <v>23943.677013693061</v>
      </c>
      <c r="G173" s="310">
        <v>24312.637083947862</v>
      </c>
      <c r="H173" s="310">
        <v>25050.557224457476</v>
      </c>
      <c r="I173" s="463">
        <v>25069.276836066005</v>
      </c>
      <c r="J173" s="310">
        <v>26157.437435221906</v>
      </c>
      <c r="K173" s="320">
        <v>27264.317645986321</v>
      </c>
      <c r="L173" s="321">
        <v>29554.503029853309</v>
      </c>
      <c r="M173" s="20"/>
    </row>
    <row r="174" spans="1:13">
      <c r="A174" s="19"/>
      <c r="B174" s="368" t="s">
        <v>1225</v>
      </c>
      <c r="C174" s="165" t="s">
        <v>1226</v>
      </c>
      <c r="D174" s="499">
        <v>2.69</v>
      </c>
      <c r="E174" s="500">
        <v>3.7046491228070177</v>
      </c>
      <c r="F174" s="357">
        <v>23613.155980570406</v>
      </c>
      <c r="G174" s="310">
        <v>23976.768803430215</v>
      </c>
      <c r="H174" s="310">
        <v>24703.994449149828</v>
      </c>
      <c r="I174" s="463">
        <v>24723.022496286001</v>
      </c>
      <c r="J174" s="310">
        <v>25794.832917729273</v>
      </c>
      <c r="K174" s="320">
        <v>26885.671386308692</v>
      </c>
      <c r="L174" s="321">
        <v>29143.681752743396</v>
      </c>
      <c r="M174" s="20"/>
    </row>
    <row r="175" spans="1:13" ht="15.75" thickBot="1">
      <c r="A175" s="19"/>
      <c r="B175" s="369" t="s">
        <v>1227</v>
      </c>
      <c r="C175" s="173" t="s">
        <v>1228</v>
      </c>
      <c r="D175" s="502">
        <v>2.65</v>
      </c>
      <c r="E175" s="503">
        <v>3.6495614035087725</v>
      </c>
      <c r="F175" s="406">
        <v>23212.086723538217</v>
      </c>
      <c r="G175" s="522">
        <v>23570.352299003029</v>
      </c>
      <c r="H175" s="334">
        <v>24286.883449932651</v>
      </c>
      <c r="I175" s="469">
        <v>24305.641723464003</v>
      </c>
      <c r="J175" s="334">
        <v>25361.680176327092</v>
      </c>
      <c r="K175" s="335">
        <v>26436.476902721519</v>
      </c>
      <c r="L175" s="336">
        <v>28656.919237797811</v>
      </c>
      <c r="M175" s="11"/>
    </row>
    <row r="176" spans="1:13">
      <c r="A176" s="12"/>
      <c r="B176" s="366" t="s">
        <v>1229</v>
      </c>
      <c r="C176" s="181" t="s">
        <v>1230</v>
      </c>
      <c r="D176" s="504">
        <v>2.61</v>
      </c>
      <c r="E176" s="505">
        <v>3.5979999999999999</v>
      </c>
      <c r="F176" s="328">
        <v>22528.647362345742</v>
      </c>
      <c r="G176" s="329">
        <v>22881.565690415569</v>
      </c>
      <c r="H176" s="329">
        <v>23234.484018485378</v>
      </c>
      <c r="I176" s="468">
        <v>23605.661878259998</v>
      </c>
      <c r="J176" s="329">
        <v>24293.239002694823</v>
      </c>
      <c r="K176" s="330">
        <v>24999.075658834456</v>
      </c>
      <c r="L176" s="331">
        <v>26057.830643043908</v>
      </c>
      <c r="M176" s="18"/>
    </row>
    <row r="177" spans="1:13">
      <c r="A177" s="10"/>
      <c r="B177" s="368" t="s">
        <v>1231</v>
      </c>
      <c r="C177" s="165" t="s">
        <v>1232</v>
      </c>
      <c r="D177" s="499">
        <v>2.57</v>
      </c>
      <c r="E177" s="500">
        <v>3.5428582375478923</v>
      </c>
      <c r="F177" s="308">
        <v>22203.473576618089</v>
      </c>
      <c r="G177" s="310">
        <v>22551.04465729291</v>
      </c>
      <c r="H177" s="310">
        <v>22898.615737967728</v>
      </c>
      <c r="I177" s="463">
        <v>23264.471892744001</v>
      </c>
      <c r="J177" s="310">
        <v>23941.328979992177</v>
      </c>
      <c r="K177" s="320">
        <v>24636.471141341823</v>
      </c>
      <c r="L177" s="321">
        <v>25679.184383366272</v>
      </c>
      <c r="M177" s="11"/>
    </row>
    <row r="178" spans="1:13">
      <c r="A178" s="4"/>
      <c r="B178" s="368" t="s">
        <v>1233</v>
      </c>
      <c r="C178" s="165" t="s">
        <v>1234</v>
      </c>
      <c r="D178" s="499">
        <v>2.5299999999999998</v>
      </c>
      <c r="E178" s="500">
        <v>3.4877164750957848</v>
      </c>
      <c r="F178" s="308">
        <v>21878.299790890433</v>
      </c>
      <c r="G178" s="310">
        <v>22220.523624170255</v>
      </c>
      <c r="H178" s="310">
        <v>22562.74745745007</v>
      </c>
      <c r="I178" s="463">
        <v>22923.281907228004</v>
      </c>
      <c r="J178" s="310">
        <v>23589.418957289534</v>
      </c>
      <c r="K178" s="320">
        <v>24273.866623849179</v>
      </c>
      <c r="L178" s="321">
        <v>25300.538123688639</v>
      </c>
      <c r="M178" s="20"/>
    </row>
    <row r="179" spans="1:13">
      <c r="A179" s="12"/>
      <c r="B179" s="368" t="s">
        <v>1235</v>
      </c>
      <c r="C179" s="165" t="s">
        <v>1236</v>
      </c>
      <c r="D179" s="499">
        <v>2.4900000000000002</v>
      </c>
      <c r="E179" s="500">
        <v>3.4325747126436785</v>
      </c>
      <c r="F179" s="308">
        <v>21553.126005162776</v>
      </c>
      <c r="G179" s="310">
        <v>21890.002591047603</v>
      </c>
      <c r="H179" s="310">
        <v>22226.879176932423</v>
      </c>
      <c r="I179" s="463">
        <v>22582.091921712003</v>
      </c>
      <c r="J179" s="310">
        <v>23237.508934586898</v>
      </c>
      <c r="K179" s="320">
        <v>23911.262106356546</v>
      </c>
      <c r="L179" s="321">
        <v>24921.891864011013</v>
      </c>
      <c r="M179" s="20"/>
    </row>
    <row r="180" spans="1:13">
      <c r="A180" s="10"/>
      <c r="B180" s="368" t="s">
        <v>1237</v>
      </c>
      <c r="C180" s="165" t="s">
        <v>1238</v>
      </c>
      <c r="D180" s="499">
        <v>2.4500000000000002</v>
      </c>
      <c r="E180" s="500">
        <v>3.377432950191571</v>
      </c>
      <c r="F180" s="308">
        <v>21227.95221943513</v>
      </c>
      <c r="G180" s="310">
        <v>21559.481557924952</v>
      </c>
      <c r="H180" s="310">
        <v>21891.010896414777</v>
      </c>
      <c r="I180" s="463">
        <v>22239.819818196003</v>
      </c>
      <c r="J180" s="310">
        <v>22885.598911884263</v>
      </c>
      <c r="K180" s="320">
        <v>23548.657588863913</v>
      </c>
      <c r="L180" s="321">
        <v>24543.245604333395</v>
      </c>
      <c r="M180" s="5"/>
    </row>
    <row r="181" spans="1:13" ht="15.75" thickBot="1">
      <c r="A181" s="10"/>
      <c r="B181" s="369" t="s">
        <v>1239</v>
      </c>
      <c r="C181" s="173" t="s">
        <v>1240</v>
      </c>
      <c r="D181" s="502">
        <v>2.41</v>
      </c>
      <c r="E181" s="503">
        <v>3.3222911877394639</v>
      </c>
      <c r="F181" s="333">
        <v>20832.230209797934</v>
      </c>
      <c r="G181" s="334">
        <v>21158.412300892753</v>
      </c>
      <c r="H181" s="334">
        <v>21484.594391987586</v>
      </c>
      <c r="I181" s="469">
        <v>21828.585517638006</v>
      </c>
      <c r="J181" s="334">
        <v>22463.140665272073</v>
      </c>
      <c r="K181" s="335">
        <v>23115.50484746174</v>
      </c>
      <c r="L181" s="336">
        <v>24094.051120746219</v>
      </c>
      <c r="M181" s="11"/>
    </row>
    <row r="182" spans="1:13">
      <c r="A182" s="10"/>
      <c r="B182" s="366" t="s">
        <v>1241</v>
      </c>
      <c r="C182" s="181" t="s">
        <v>1242</v>
      </c>
      <c r="D182" s="504">
        <v>2.37</v>
      </c>
      <c r="E182" s="505">
        <v>3.2709999999999999</v>
      </c>
      <c r="F182" s="328">
        <v>20115.673356460891</v>
      </c>
      <c r="G182" s="329">
        <v>20436.508200160737</v>
      </c>
      <c r="H182" s="329">
        <v>20757.343043860561</v>
      </c>
      <c r="I182" s="468">
        <v>20775.000929400001</v>
      </c>
      <c r="J182" s="329">
        <v>21399.012731260227</v>
      </c>
      <c r="K182" s="330">
        <v>22040.682418659897</v>
      </c>
      <c r="L182" s="331">
        <v>22682.352106059567</v>
      </c>
      <c r="M182" s="18"/>
    </row>
    <row r="183" spans="1:13">
      <c r="A183" s="4"/>
      <c r="B183" s="368" t="s">
        <v>1243</v>
      </c>
      <c r="C183" s="165" t="s">
        <v>1244</v>
      </c>
      <c r="D183" s="499">
        <v>2.33</v>
      </c>
      <c r="E183" s="500">
        <v>3.2157932489451473</v>
      </c>
      <c r="F183" s="308">
        <v>19795.846818128237</v>
      </c>
      <c r="G183" s="310">
        <v>20111.334414433069</v>
      </c>
      <c r="H183" s="310">
        <v>20426.822010737902</v>
      </c>
      <c r="I183" s="463">
        <v>20443.939652411998</v>
      </c>
      <c r="J183" s="310">
        <v>21057.797203347571</v>
      </c>
      <c r="K183" s="320">
        <v>21688.772395957247</v>
      </c>
      <c r="L183" s="321">
        <v>22319.747588566916</v>
      </c>
      <c r="M183" s="11"/>
    </row>
    <row r="184" spans="1:13">
      <c r="A184" s="12"/>
      <c r="B184" s="368" t="s">
        <v>1245</v>
      </c>
      <c r="C184" s="165" t="s">
        <v>1246</v>
      </c>
      <c r="D184" s="499">
        <v>2.29</v>
      </c>
      <c r="E184" s="500">
        <v>3.1605864978902947</v>
      </c>
      <c r="F184" s="308">
        <v>19476.020279795579</v>
      </c>
      <c r="G184" s="310">
        <v>19786.160628705416</v>
      </c>
      <c r="H184" s="310">
        <v>20096.30097761525</v>
      </c>
      <c r="I184" s="463">
        <v>20112.878375424003</v>
      </c>
      <c r="J184" s="310">
        <v>20716.581675434933</v>
      </c>
      <c r="K184" s="320">
        <v>21336.862373254604</v>
      </c>
      <c r="L184" s="321">
        <v>21957.143071074286</v>
      </c>
      <c r="M184" s="11"/>
    </row>
    <row r="185" spans="1:13">
      <c r="A185" s="12"/>
      <c r="B185" s="368" t="s">
        <v>1247</v>
      </c>
      <c r="C185" s="165" t="s">
        <v>1248</v>
      </c>
      <c r="D185" s="499">
        <v>2.25</v>
      </c>
      <c r="E185" s="500">
        <v>3.105379746835442</v>
      </c>
      <c r="F185" s="308">
        <v>19156.193741462921</v>
      </c>
      <c r="G185" s="310">
        <v>19460.986842977763</v>
      </c>
      <c r="H185" s="310">
        <v>19765.779944492602</v>
      </c>
      <c r="I185" s="463">
        <v>19781.817098436004</v>
      </c>
      <c r="J185" s="310">
        <v>20375.36614752228</v>
      </c>
      <c r="K185" s="320">
        <v>20984.952350551961</v>
      </c>
      <c r="L185" s="321">
        <v>21594.538553581646</v>
      </c>
      <c r="M185" s="20"/>
    </row>
    <row r="186" spans="1:13">
      <c r="A186" s="10"/>
      <c r="B186" s="368" t="s">
        <v>1249</v>
      </c>
      <c r="C186" s="165" t="s">
        <v>1250</v>
      </c>
      <c r="D186" s="499">
        <v>2.21</v>
      </c>
      <c r="E186" s="500">
        <v>3.0501729957805899</v>
      </c>
      <c r="F186" s="308">
        <v>18836.367203130259</v>
      </c>
      <c r="G186" s="310">
        <v>19135.813057250107</v>
      </c>
      <c r="H186" s="310">
        <v>19435.25891136994</v>
      </c>
      <c r="I186" s="463">
        <v>19451.837939448</v>
      </c>
      <c r="J186" s="310">
        <v>20034.150619609631</v>
      </c>
      <c r="K186" s="320">
        <v>20633.042327849318</v>
      </c>
      <c r="L186" s="321">
        <v>21231.934036089009</v>
      </c>
      <c r="M186" s="5"/>
    </row>
    <row r="187" spans="1:13" ht="15.75" thickBot="1">
      <c r="A187" s="4"/>
      <c r="B187" s="369" t="s">
        <v>1251</v>
      </c>
      <c r="C187" s="173" t="s">
        <v>1252</v>
      </c>
      <c r="D187" s="502">
        <v>2.17</v>
      </c>
      <c r="E187" s="503">
        <v>2.9949662447257377</v>
      </c>
      <c r="F187" s="333">
        <v>18516.540664797601</v>
      </c>
      <c r="G187" s="334">
        <v>18810.63927152245</v>
      </c>
      <c r="H187" s="334">
        <v>19104.737878247295</v>
      </c>
      <c r="I187" s="469">
        <v>19120.776662460001</v>
      </c>
      <c r="J187" s="334">
        <v>19692.935091696989</v>
      </c>
      <c r="K187" s="335">
        <v>20281.132305146679</v>
      </c>
      <c r="L187" s="336">
        <v>20869.329518596373</v>
      </c>
      <c r="M187" s="5"/>
    </row>
    <row r="188" spans="1:13">
      <c r="A188" s="4"/>
      <c r="B188" s="366" t="s">
        <v>1253</v>
      </c>
      <c r="C188" s="181" t="s">
        <v>1254</v>
      </c>
      <c r="D188" s="504">
        <v>2.13</v>
      </c>
      <c r="E188" s="505">
        <v>2.944</v>
      </c>
      <c r="F188" s="328">
        <v>17837.414543225561</v>
      </c>
      <c r="G188" s="329">
        <v>18126.1659025554</v>
      </c>
      <c r="H188" s="329">
        <v>18414.91726188525</v>
      </c>
      <c r="I188" s="468">
        <v>18431.046288173999</v>
      </c>
      <c r="J188" s="329">
        <v>18992.419980544943</v>
      </c>
      <c r="K188" s="330">
        <v>19281.1713398748</v>
      </c>
      <c r="L188" s="331">
        <v>19858.6740585345</v>
      </c>
      <c r="M188" s="5"/>
    </row>
    <row r="189" spans="1:13">
      <c r="A189" s="37"/>
      <c r="B189" s="368" t="s">
        <v>1255</v>
      </c>
      <c r="C189" s="165" t="s">
        <v>1256</v>
      </c>
      <c r="D189" s="499">
        <v>2.09</v>
      </c>
      <c r="E189" s="500">
        <v>2.888713615023474</v>
      </c>
      <c r="F189" s="308">
        <v>17522.935252287891</v>
      </c>
      <c r="G189" s="310">
        <v>17806.339364222746</v>
      </c>
      <c r="H189" s="310">
        <v>18089.743476157597</v>
      </c>
      <c r="I189" s="463">
        <v>18105.049365449999</v>
      </c>
      <c r="J189" s="310">
        <v>18656.551700027303</v>
      </c>
      <c r="K189" s="320">
        <v>18939.955811962151</v>
      </c>
      <c r="L189" s="321">
        <v>19506.764035831853</v>
      </c>
      <c r="M189" s="18"/>
    </row>
    <row r="190" spans="1:13">
      <c r="A190" s="8"/>
      <c r="B190" s="368" t="s">
        <v>1257</v>
      </c>
      <c r="C190" s="165" t="s">
        <v>1258</v>
      </c>
      <c r="D190" s="499">
        <v>2.0499999999999998</v>
      </c>
      <c r="E190" s="500">
        <v>2.8334272300469481</v>
      </c>
      <c r="F190" s="308">
        <v>17208.455961350232</v>
      </c>
      <c r="G190" s="310">
        <v>17486.512825890084</v>
      </c>
      <c r="H190" s="310">
        <v>17764.569690429937</v>
      </c>
      <c r="I190" s="463">
        <v>17780.134560726005</v>
      </c>
      <c r="J190" s="310">
        <v>18320.683419509649</v>
      </c>
      <c r="K190" s="320">
        <v>18598.740284049501</v>
      </c>
      <c r="L190" s="321">
        <v>19154.854013129214</v>
      </c>
      <c r="M190" s="20"/>
    </row>
    <row r="191" spans="1:13">
      <c r="A191" s="38"/>
      <c r="B191" s="368" t="s">
        <v>1259</v>
      </c>
      <c r="C191" s="165" t="s">
        <v>1260</v>
      </c>
      <c r="D191" s="499">
        <v>2.0099999999999998</v>
      </c>
      <c r="E191" s="500">
        <v>2.7781408450704221</v>
      </c>
      <c r="F191" s="308">
        <v>16893.976670412572</v>
      </c>
      <c r="G191" s="310">
        <v>17166.686287557426</v>
      </c>
      <c r="H191" s="310">
        <v>17439.39590470228</v>
      </c>
      <c r="I191" s="463">
        <v>17454.137638001997</v>
      </c>
      <c r="J191" s="310">
        <v>17984.815138991995</v>
      </c>
      <c r="K191" s="320">
        <v>18257.524756136852</v>
      </c>
      <c r="L191" s="321">
        <v>18802.943990426567</v>
      </c>
      <c r="M191" s="20"/>
    </row>
    <row r="192" spans="1:13">
      <c r="A192" s="8"/>
      <c r="B192" s="368" t="s">
        <v>1261</v>
      </c>
      <c r="C192" s="165" t="s">
        <v>1262</v>
      </c>
      <c r="D192" s="499">
        <v>1.97</v>
      </c>
      <c r="E192" s="500">
        <v>2.7228544600938966</v>
      </c>
      <c r="F192" s="308">
        <v>16579.497379474909</v>
      </c>
      <c r="G192" s="310">
        <v>16846.859749224768</v>
      </c>
      <c r="H192" s="310">
        <v>17114.222118974631</v>
      </c>
      <c r="I192" s="463">
        <v>17129.222833278</v>
      </c>
      <c r="J192" s="310">
        <v>17648.946858474348</v>
      </c>
      <c r="K192" s="320">
        <v>17916.309228224214</v>
      </c>
      <c r="L192" s="321">
        <v>18451.033967723935</v>
      </c>
      <c r="M192" s="5"/>
    </row>
    <row r="193" spans="1:13" ht="15.75" thickBot="1">
      <c r="A193" s="39"/>
      <c r="B193" s="369" t="s">
        <v>1263</v>
      </c>
      <c r="C193" s="173" t="s">
        <v>1264</v>
      </c>
      <c r="D193" s="502">
        <v>1.93</v>
      </c>
      <c r="E193" s="503">
        <v>2.6675680751173707</v>
      </c>
      <c r="F193" s="333">
        <v>16265.018088537247</v>
      </c>
      <c r="G193" s="334">
        <v>16527.033210892114</v>
      </c>
      <c r="H193" s="334">
        <v>16789.048333246978</v>
      </c>
      <c r="I193" s="469">
        <v>16804.308028554002</v>
      </c>
      <c r="J193" s="334">
        <v>17313.078577956701</v>
      </c>
      <c r="K193" s="335">
        <v>17575.093700311561</v>
      </c>
      <c r="L193" s="336">
        <v>18099.123945021289</v>
      </c>
      <c r="M193" s="18"/>
    </row>
    <row r="194" spans="1:13">
      <c r="A194" s="40"/>
      <c r="B194" s="366" t="s">
        <v>1265</v>
      </c>
      <c r="C194" s="181" t="s">
        <v>1266</v>
      </c>
      <c r="D194" s="504">
        <v>1.9</v>
      </c>
      <c r="E194" s="505">
        <v>2.617</v>
      </c>
      <c r="F194" s="328">
        <v>15657.310726568574</v>
      </c>
      <c r="G194" s="329">
        <v>15913.978601528446</v>
      </c>
      <c r="H194" s="329">
        <v>15913.978601528446</v>
      </c>
      <c r="I194" s="468">
        <v>15927.499371443999</v>
      </c>
      <c r="J194" s="329">
        <v>16427.314351448174</v>
      </c>
      <c r="K194" s="330">
        <v>16683.982226408039</v>
      </c>
      <c r="L194" s="331">
        <v>17197.317976327769</v>
      </c>
      <c r="M194" s="18"/>
    </row>
    <row r="195" spans="1:13">
      <c r="A195" s="41"/>
      <c r="B195" s="368" t="s">
        <v>1267</v>
      </c>
      <c r="C195" s="165" t="s">
        <v>1268</v>
      </c>
      <c r="D195" s="499">
        <v>1.85</v>
      </c>
      <c r="E195" s="500">
        <v>2.5481315789473684</v>
      </c>
      <c r="F195" s="308">
        <v>15314.190655187514</v>
      </c>
      <c r="G195" s="310">
        <v>15565.511282752379</v>
      </c>
      <c r="H195" s="310">
        <v>15565.511282752379</v>
      </c>
      <c r="I195" s="463">
        <v>15580.249735248002</v>
      </c>
      <c r="J195" s="310">
        <v>16068.152537882122</v>
      </c>
      <c r="K195" s="320">
        <v>16319.473165446987</v>
      </c>
      <c r="L195" s="321">
        <v>16822.114420576727</v>
      </c>
      <c r="M195" s="11"/>
    </row>
    <row r="196" spans="1:13">
      <c r="A196" s="19"/>
      <c r="B196" s="368" t="s">
        <v>1269</v>
      </c>
      <c r="C196" s="165" t="s">
        <v>1270</v>
      </c>
      <c r="D196" s="499">
        <v>1.81</v>
      </c>
      <c r="E196" s="500">
        <v>2.4930368421052633</v>
      </c>
      <c r="F196" s="308">
        <v>15005.058611644848</v>
      </c>
      <c r="G196" s="310">
        <v>15251.031991814722</v>
      </c>
      <c r="H196" s="310">
        <v>15251.031991814722</v>
      </c>
      <c r="I196" s="463">
        <v>15265.463639052003</v>
      </c>
      <c r="J196" s="310">
        <v>15742.978752154468</v>
      </c>
      <c r="K196" s="320">
        <v>15988.952132324332</v>
      </c>
      <c r="L196" s="321">
        <v>16480.898892664078</v>
      </c>
      <c r="M196" s="20"/>
    </row>
    <row r="197" spans="1:13">
      <c r="A197" s="4"/>
      <c r="B197" s="368" t="s">
        <v>1271</v>
      </c>
      <c r="C197" s="165" t="s">
        <v>1272</v>
      </c>
      <c r="D197" s="499">
        <v>1.77</v>
      </c>
      <c r="E197" s="500">
        <v>2.4379421052631582</v>
      </c>
      <c r="F197" s="308">
        <v>14695.926568102188</v>
      </c>
      <c r="G197" s="310">
        <v>14936.552700877064</v>
      </c>
      <c r="H197" s="310">
        <v>14936.552700877064</v>
      </c>
      <c r="I197" s="463">
        <v>14950.677542856001</v>
      </c>
      <c r="J197" s="310">
        <v>15417.804966426811</v>
      </c>
      <c r="K197" s="320">
        <v>15658.431099201684</v>
      </c>
      <c r="L197" s="321">
        <v>16139.683364751432</v>
      </c>
      <c r="M197" s="11"/>
    </row>
    <row r="198" spans="1:13">
      <c r="A198" s="10"/>
      <c r="B198" s="368" t="s">
        <v>1273</v>
      </c>
      <c r="C198" s="165" t="s">
        <v>1274</v>
      </c>
      <c r="D198" s="499">
        <v>1.73</v>
      </c>
      <c r="E198" s="500">
        <v>2.3828473684210532</v>
      </c>
      <c r="F198" s="308">
        <v>14386.794524559522</v>
      </c>
      <c r="G198" s="310">
        <v>14622.073409939403</v>
      </c>
      <c r="H198" s="310">
        <v>14622.073409939403</v>
      </c>
      <c r="I198" s="463">
        <v>14635.89144666</v>
      </c>
      <c r="J198" s="310">
        <v>15092.631180699151</v>
      </c>
      <c r="K198" s="320">
        <v>15327.910066079025</v>
      </c>
      <c r="L198" s="321">
        <v>15798.467836838783</v>
      </c>
      <c r="M198" s="11"/>
    </row>
    <row r="199" spans="1:13" ht="15.75" thickBot="1">
      <c r="A199" s="12"/>
      <c r="B199" s="369" t="s">
        <v>1275</v>
      </c>
      <c r="C199" s="173" t="s">
        <v>1276</v>
      </c>
      <c r="D199" s="502">
        <v>1.7</v>
      </c>
      <c r="E199" s="503">
        <v>2.3415263157894741</v>
      </c>
      <c r="F199" s="333">
        <v>14041.102284945715</v>
      </c>
      <c r="G199" s="334">
        <v>14271.033922930596</v>
      </c>
      <c r="H199" s="334">
        <v>14271.033922930596</v>
      </c>
      <c r="I199" s="761">
        <v>14283.524575422</v>
      </c>
      <c r="J199" s="334">
        <v>14730.897198900353</v>
      </c>
      <c r="K199" s="335">
        <v>14960.828836885234</v>
      </c>
      <c r="L199" s="336">
        <v>15420.692112854995</v>
      </c>
      <c r="M199" s="20"/>
    </row>
    <row r="200" spans="1:13">
      <c r="A200" s="19"/>
      <c r="B200" s="366" t="s">
        <v>1277</v>
      </c>
      <c r="C200" s="181" t="s">
        <v>1278</v>
      </c>
      <c r="D200" s="504">
        <v>1.66</v>
      </c>
      <c r="E200" s="505">
        <v>2.29</v>
      </c>
      <c r="F200" s="408">
        <v>13731.970241403051</v>
      </c>
      <c r="G200" s="329">
        <v>13731.970241403051</v>
      </c>
      <c r="H200" s="329">
        <v>13956.554631992933</v>
      </c>
      <c r="I200" s="762">
        <v>13744.132302138001</v>
      </c>
      <c r="J200" s="329">
        <v>14181.139022582818</v>
      </c>
      <c r="K200" s="330">
        <v>14405.723413172696</v>
      </c>
      <c r="L200" s="331">
        <v>14630.307803762576</v>
      </c>
      <c r="M200" s="11"/>
    </row>
    <row r="201" spans="1:13">
      <c r="A201" s="19"/>
      <c r="B201" s="368" t="s">
        <v>1279</v>
      </c>
      <c r="C201" s="165" t="s">
        <v>1280</v>
      </c>
      <c r="D201" s="499">
        <v>1.62</v>
      </c>
      <c r="E201" s="500">
        <v>2.2348192771084343</v>
      </c>
      <c r="F201" s="357">
        <v>13422.838197860388</v>
      </c>
      <c r="G201" s="310">
        <v>13422.838197860388</v>
      </c>
      <c r="H201" s="310">
        <v>13642.07534105527</v>
      </c>
      <c r="I201" s="763">
        <v>13434.410560205999</v>
      </c>
      <c r="J201" s="310">
        <v>13861.312484250155</v>
      </c>
      <c r="K201" s="320">
        <v>14080.549627445045</v>
      </c>
      <c r="L201" s="321">
        <v>14299.786770639932</v>
      </c>
      <c r="M201" s="5"/>
    </row>
    <row r="202" spans="1:13">
      <c r="A202" s="12"/>
      <c r="B202" s="368" t="s">
        <v>1281</v>
      </c>
      <c r="C202" s="165" t="s">
        <v>1282</v>
      </c>
      <c r="D202" s="499">
        <v>1.58</v>
      </c>
      <c r="E202" s="500">
        <v>2.1796385542168681</v>
      </c>
      <c r="F202" s="357">
        <v>13113.706154317726</v>
      </c>
      <c r="G202" s="310">
        <v>13113.706154317726</v>
      </c>
      <c r="H202" s="310">
        <v>13327.596050117611</v>
      </c>
      <c r="I202" s="763">
        <v>13124.688818274002</v>
      </c>
      <c r="J202" s="310">
        <v>13541.485945917497</v>
      </c>
      <c r="K202" s="320">
        <v>13755.375841717387</v>
      </c>
      <c r="L202" s="321">
        <v>13969.265737517275</v>
      </c>
      <c r="M202" s="18"/>
    </row>
    <row r="203" spans="1:13">
      <c r="A203" s="10"/>
      <c r="B203" s="368" t="s">
        <v>1283</v>
      </c>
      <c r="C203" s="165" t="s">
        <v>1284</v>
      </c>
      <c r="D203" s="499">
        <v>1.54</v>
      </c>
      <c r="E203" s="500">
        <v>2.124457831325302</v>
      </c>
      <c r="F203" s="357">
        <v>12804.574110775058</v>
      </c>
      <c r="G203" s="310">
        <v>12804.574110775058</v>
      </c>
      <c r="H203" s="310">
        <v>13013.116759179948</v>
      </c>
      <c r="I203" s="763">
        <v>12816.049194342002</v>
      </c>
      <c r="J203" s="310">
        <v>13221.659407584837</v>
      </c>
      <c r="K203" s="320">
        <v>13430.202055989736</v>
      </c>
      <c r="L203" s="321">
        <v>13638.744704394619</v>
      </c>
      <c r="M203" s="11"/>
    </row>
    <row r="204" spans="1:13">
      <c r="A204" s="4"/>
      <c r="B204" s="368" t="s">
        <v>1285</v>
      </c>
      <c r="C204" s="165" t="s">
        <v>1286</v>
      </c>
      <c r="D204" s="499">
        <v>1.5</v>
      </c>
      <c r="E204" s="500">
        <v>2.0692771084337358</v>
      </c>
      <c r="F204" s="357">
        <v>12495.442067232392</v>
      </c>
      <c r="G204" s="310">
        <v>12495.442067232392</v>
      </c>
      <c r="H204" s="310">
        <v>12698.637468242287</v>
      </c>
      <c r="I204" s="763">
        <v>12506.32745241</v>
      </c>
      <c r="J204" s="310">
        <v>12901.832869252179</v>
      </c>
      <c r="K204" s="320">
        <v>13105.028270262073</v>
      </c>
      <c r="L204" s="321">
        <v>13308.22367127197</v>
      </c>
      <c r="M204" s="18"/>
    </row>
    <row r="205" spans="1:13" ht="15.75" thickBot="1">
      <c r="A205" s="37"/>
      <c r="B205" s="369" t="s">
        <v>1287</v>
      </c>
      <c r="C205" s="173" t="s">
        <v>1288</v>
      </c>
      <c r="D205" s="502">
        <v>1.46</v>
      </c>
      <c r="E205" s="503">
        <v>2.0140963855421696</v>
      </c>
      <c r="F205" s="406">
        <v>12115.761799780188</v>
      </c>
      <c r="G205" s="334">
        <v>12115.761799780188</v>
      </c>
      <c r="H205" s="334">
        <v>12313.60995339508</v>
      </c>
      <c r="I205" s="761">
        <v>12126.561395436</v>
      </c>
      <c r="J205" s="334">
        <v>12511.458107009981</v>
      </c>
      <c r="K205" s="335">
        <v>12709.306260624877</v>
      </c>
      <c r="L205" s="336">
        <v>12907.154414239772</v>
      </c>
      <c r="M205" s="5"/>
    </row>
    <row r="206" spans="1:13">
      <c r="A206" s="8"/>
      <c r="B206" s="366" t="s">
        <v>1289</v>
      </c>
      <c r="C206" s="181" t="s">
        <v>1290</v>
      </c>
      <c r="D206" s="504">
        <v>1.42</v>
      </c>
      <c r="E206" s="505">
        <v>1.9630000000000001</v>
      </c>
      <c r="F206" s="408">
        <v>11806.629756237522</v>
      </c>
      <c r="G206" s="329">
        <v>11806.629756237522</v>
      </c>
      <c r="H206" s="329">
        <v>11806.629756237522</v>
      </c>
      <c r="I206" s="762">
        <v>11624.783838000001</v>
      </c>
      <c r="J206" s="330">
        <v>11999.130662457424</v>
      </c>
      <c r="K206" s="330">
        <v>11999.130662457424</v>
      </c>
      <c r="L206" s="331">
        <v>12191.63156867732</v>
      </c>
      <c r="M206" s="20"/>
    </row>
    <row r="207" spans="1:13">
      <c r="A207" s="38"/>
      <c r="B207" s="368" t="s">
        <v>1291</v>
      </c>
      <c r="C207" s="165" t="s">
        <v>1292</v>
      </c>
      <c r="D207" s="499">
        <v>1.38</v>
      </c>
      <c r="E207" s="500">
        <v>1.9077042253521128</v>
      </c>
      <c r="F207" s="357">
        <v>11497.497712694862</v>
      </c>
      <c r="G207" s="310">
        <v>11497.497712694862</v>
      </c>
      <c r="H207" s="310">
        <v>11497.497712694862</v>
      </c>
      <c r="I207" s="763">
        <v>11321.208568332004</v>
      </c>
      <c r="J207" s="320">
        <v>11684.651371519763</v>
      </c>
      <c r="K207" s="320">
        <v>11684.651371519763</v>
      </c>
      <c r="L207" s="321">
        <v>11871.805030344665</v>
      </c>
      <c r="M207" s="11"/>
    </row>
    <row r="208" spans="1:13">
      <c r="A208" s="8"/>
      <c r="B208" s="368" t="s">
        <v>1293</v>
      </c>
      <c r="C208" s="165" t="s">
        <v>1294</v>
      </c>
      <c r="D208" s="499">
        <v>1.34</v>
      </c>
      <c r="E208" s="500">
        <v>1.8524084507042258</v>
      </c>
      <c r="F208" s="357">
        <v>11188.365669152194</v>
      </c>
      <c r="G208" s="310">
        <v>11188.365669152194</v>
      </c>
      <c r="H208" s="310">
        <v>11188.365669152194</v>
      </c>
      <c r="I208" s="763">
        <v>11016.551180664002</v>
      </c>
      <c r="J208" s="320">
        <v>11370.172080582101</v>
      </c>
      <c r="K208" s="320">
        <v>11370.172080582101</v>
      </c>
      <c r="L208" s="321">
        <v>11551.978492012006</v>
      </c>
      <c r="M208" s="11"/>
    </row>
    <row r="209" spans="1:13">
      <c r="A209" s="39"/>
      <c r="B209" s="368" t="s">
        <v>1295</v>
      </c>
      <c r="C209" s="165" t="s">
        <v>1296</v>
      </c>
      <c r="D209" s="499">
        <v>1.3</v>
      </c>
      <c r="E209" s="500">
        <v>1.7971126760563383</v>
      </c>
      <c r="F209" s="357">
        <v>10879.233625609531</v>
      </c>
      <c r="G209" s="310">
        <v>10879.233625609531</v>
      </c>
      <c r="H209" s="310">
        <v>10879.233625609531</v>
      </c>
      <c r="I209" s="763">
        <v>10712.975910996</v>
      </c>
      <c r="J209" s="320">
        <v>11055.692789644436</v>
      </c>
      <c r="K209" s="320">
        <v>11055.692789644436</v>
      </c>
      <c r="L209" s="321">
        <v>11232.151953679344</v>
      </c>
      <c r="M209" s="20"/>
    </row>
    <row r="210" spans="1:13">
      <c r="A210" s="40"/>
      <c r="B210" s="368" t="s">
        <v>1297</v>
      </c>
      <c r="C210" s="165" t="s">
        <v>1298</v>
      </c>
      <c r="D210" s="499">
        <v>1.26</v>
      </c>
      <c r="E210" s="500">
        <v>1.741816901408451</v>
      </c>
      <c r="F210" s="357">
        <v>10570.101582066867</v>
      </c>
      <c r="G210" s="310">
        <v>10570.101582066867</v>
      </c>
      <c r="H210" s="310">
        <v>10570.101582066867</v>
      </c>
      <c r="I210" s="763">
        <v>10408.318523328002</v>
      </c>
      <c r="J210" s="320">
        <v>10741.213498706778</v>
      </c>
      <c r="K210" s="320">
        <v>10741.213498706778</v>
      </c>
      <c r="L210" s="321">
        <v>10912.325415346686</v>
      </c>
      <c r="M210" s="5"/>
    </row>
    <row r="211" spans="1:13" ht="15.75" thickBot="1">
      <c r="A211" s="41"/>
      <c r="B211" s="369" t="s">
        <v>1299</v>
      </c>
      <c r="C211" s="173" t="s">
        <v>1300</v>
      </c>
      <c r="D211" s="502">
        <v>1.22</v>
      </c>
      <c r="E211" s="503">
        <v>1.6865211267605635</v>
      </c>
      <c r="F211" s="406">
        <v>10190.421314614661</v>
      </c>
      <c r="G211" s="334">
        <v>10190.421314614661</v>
      </c>
      <c r="H211" s="334">
        <v>10190.421314614661</v>
      </c>
      <c r="I211" s="761">
        <v>10033.616820618003</v>
      </c>
      <c r="J211" s="335">
        <v>10356.185983859574</v>
      </c>
      <c r="K211" s="335">
        <v>10356.185983859574</v>
      </c>
      <c r="L211" s="336">
        <v>10521.950653104488</v>
      </c>
      <c r="M211" s="18"/>
    </row>
    <row r="212" spans="1:13">
      <c r="A212" s="19"/>
      <c r="B212" s="366" t="s">
        <v>1301</v>
      </c>
      <c r="C212" s="181" t="s">
        <v>1302</v>
      </c>
      <c r="D212" s="504">
        <v>1.18</v>
      </c>
      <c r="E212" s="505">
        <v>1.6359999999999999</v>
      </c>
      <c r="F212" s="408">
        <v>9881.2892710719952</v>
      </c>
      <c r="G212" s="329">
        <v>9881.2892710719952</v>
      </c>
      <c r="H212" s="329">
        <v>9881.2892710719952</v>
      </c>
      <c r="I212" s="762">
        <v>9730.0415509500017</v>
      </c>
      <c r="J212" s="329">
        <v>9881.2892710719952</v>
      </c>
      <c r="K212" s="329">
        <v>9881.2892710719952</v>
      </c>
      <c r="L212" s="331">
        <v>10041.706692921913</v>
      </c>
      <c r="M212" s="20"/>
    </row>
    <row r="213" spans="1:13">
      <c r="A213" s="4"/>
      <c r="B213" s="368" t="s">
        <v>1303</v>
      </c>
      <c r="C213" s="227" t="s">
        <v>1304</v>
      </c>
      <c r="D213" s="507">
        <v>1.1399999999999999</v>
      </c>
      <c r="E213" s="511">
        <v>1.5805423728813559</v>
      </c>
      <c r="F213" s="360">
        <v>9572.1572275293347</v>
      </c>
      <c r="G213" s="325">
        <v>9572.1572275293347</v>
      </c>
      <c r="H213" s="325">
        <v>9572.1572275293347</v>
      </c>
      <c r="I213" s="764">
        <v>9426.4662812820025</v>
      </c>
      <c r="J213" s="325">
        <v>9572.1572275293347</v>
      </c>
      <c r="K213" s="325">
        <v>9572.1572275293347</v>
      </c>
      <c r="L213" s="321">
        <v>9727.2274019842498</v>
      </c>
      <c r="M213" s="5"/>
    </row>
    <row r="214" spans="1:13">
      <c r="A214" s="10"/>
      <c r="B214" s="368" t="s">
        <v>1305</v>
      </c>
      <c r="C214" s="227" t="s">
        <v>1306</v>
      </c>
      <c r="D214" s="507">
        <v>1.1000000000000001</v>
      </c>
      <c r="E214" s="511">
        <v>1.5250847457627121</v>
      </c>
      <c r="F214" s="360">
        <v>9263.0251839866669</v>
      </c>
      <c r="G214" s="325">
        <v>9263.0251839866669</v>
      </c>
      <c r="H214" s="325">
        <v>9263.0251839866669</v>
      </c>
      <c r="I214" s="764">
        <v>9121.8088936139993</v>
      </c>
      <c r="J214" s="325">
        <v>9263.0251839866669</v>
      </c>
      <c r="K214" s="325">
        <v>9263.0251839866669</v>
      </c>
      <c r="L214" s="321">
        <v>9412.7481110465887</v>
      </c>
      <c r="M214" s="5"/>
    </row>
    <row r="215" spans="1:13">
      <c r="A215" s="12"/>
      <c r="B215" s="368" t="s">
        <v>1307</v>
      </c>
      <c r="C215" s="227" t="s">
        <v>1308</v>
      </c>
      <c r="D215" s="507">
        <v>1.06</v>
      </c>
      <c r="E215" s="511">
        <v>1.4696271186440679</v>
      </c>
      <c r="F215" s="360">
        <v>8953.8931404440045</v>
      </c>
      <c r="G215" s="325">
        <v>8953.8931404440045</v>
      </c>
      <c r="H215" s="325">
        <v>8953.8931404440045</v>
      </c>
      <c r="I215" s="764">
        <v>8818.2336239460001</v>
      </c>
      <c r="J215" s="325">
        <v>8953.8931404440045</v>
      </c>
      <c r="K215" s="325">
        <v>8953.8931404440045</v>
      </c>
      <c r="L215" s="321">
        <v>9098.2688201089259</v>
      </c>
      <c r="M215" s="5"/>
    </row>
    <row r="216" spans="1:13">
      <c r="A216" s="4"/>
      <c r="B216" s="368" t="s">
        <v>1309</v>
      </c>
      <c r="C216" s="227" t="s">
        <v>1310</v>
      </c>
      <c r="D216" s="507">
        <v>1.02</v>
      </c>
      <c r="E216" s="511">
        <v>1.4141694915254237</v>
      </c>
      <c r="F216" s="360">
        <v>8644.7610969013385</v>
      </c>
      <c r="G216" s="325">
        <v>8644.7610969013385</v>
      </c>
      <c r="H216" s="325">
        <v>8644.7610969013385</v>
      </c>
      <c r="I216" s="764">
        <v>8513.5762362780006</v>
      </c>
      <c r="J216" s="325">
        <v>8644.7610969013385</v>
      </c>
      <c r="K216" s="325">
        <v>8644.7610969013385</v>
      </c>
      <c r="L216" s="321">
        <v>8783.7895291712666</v>
      </c>
      <c r="M216" s="18"/>
    </row>
    <row r="217" spans="1:13" ht="15.75" thickBot="1">
      <c r="A217" s="12"/>
      <c r="B217" s="369" t="s">
        <v>1311</v>
      </c>
      <c r="C217" s="173" t="s">
        <v>1312</v>
      </c>
      <c r="D217" s="508">
        <v>0.98</v>
      </c>
      <c r="E217" s="503">
        <v>1.3587118644067795</v>
      </c>
      <c r="F217" s="406">
        <v>8265.0808294491326</v>
      </c>
      <c r="G217" s="334">
        <v>8265.0808294491326</v>
      </c>
      <c r="H217" s="334">
        <v>8265.0808294491326</v>
      </c>
      <c r="I217" s="761">
        <v>8139.9566515680008</v>
      </c>
      <c r="J217" s="334">
        <v>8265.0808294491326</v>
      </c>
      <c r="K217" s="334">
        <v>8265.0808294491326</v>
      </c>
      <c r="L217" s="336">
        <v>8398.762014324062</v>
      </c>
      <c r="M217" s="20"/>
    </row>
    <row r="218" spans="1:13">
      <c r="A218" s="12"/>
      <c r="B218" s="366" t="s">
        <v>1313</v>
      </c>
      <c r="C218" s="181" t="s">
        <v>1314</v>
      </c>
      <c r="D218" s="504">
        <v>0.94</v>
      </c>
      <c r="E218" s="505">
        <v>1.3080000000000001</v>
      </c>
      <c r="F218" s="328">
        <v>7955.9487859064693</v>
      </c>
      <c r="G218" s="509">
        <v>7955.9487859064693</v>
      </c>
      <c r="H218" s="509">
        <v>7955.9487859064693</v>
      </c>
      <c r="I218" s="765">
        <v>7835.2992638999986</v>
      </c>
      <c r="J218" s="509">
        <v>7955.9487859064693</v>
      </c>
      <c r="K218" s="509">
        <v>7955.9487859064693</v>
      </c>
      <c r="L218" s="321">
        <v>7955.9487859064693</v>
      </c>
      <c r="M218" s="20"/>
    </row>
    <row r="219" spans="1:13">
      <c r="A219" s="10"/>
      <c r="B219" s="368" t="s">
        <v>1315</v>
      </c>
      <c r="C219" s="165" t="s">
        <v>1316</v>
      </c>
      <c r="D219" s="506">
        <v>0.9</v>
      </c>
      <c r="E219" s="500">
        <v>1.252340425531915</v>
      </c>
      <c r="F219" s="308">
        <v>7646.8167423638051</v>
      </c>
      <c r="G219" s="309">
        <v>7646.8167423638051</v>
      </c>
      <c r="H219" s="309">
        <v>7646.8167423638051</v>
      </c>
      <c r="I219" s="766">
        <v>7531.7239942320011</v>
      </c>
      <c r="J219" s="309">
        <v>7646.8167423638051</v>
      </c>
      <c r="K219" s="309">
        <v>7646.8167423638051</v>
      </c>
      <c r="L219" s="321">
        <v>7646.8167423638051</v>
      </c>
      <c r="M219" s="5"/>
    </row>
    <row r="220" spans="1:13">
      <c r="A220" s="4"/>
      <c r="B220" s="368" t="s">
        <v>1317</v>
      </c>
      <c r="C220" s="165" t="s">
        <v>1318</v>
      </c>
      <c r="D220" s="506">
        <v>0.86</v>
      </c>
      <c r="E220" s="500">
        <v>1.1966808510638298</v>
      </c>
      <c r="F220" s="357">
        <v>7337.68469882114</v>
      </c>
      <c r="G220" s="310">
        <v>7337.68469882114</v>
      </c>
      <c r="H220" s="310">
        <v>7337.68469882114</v>
      </c>
      <c r="I220" s="763">
        <v>7227.0666065639998</v>
      </c>
      <c r="J220" s="310">
        <v>7337.68469882114</v>
      </c>
      <c r="K220" s="310">
        <v>7337.68469882114</v>
      </c>
      <c r="L220" s="374">
        <v>7337.68469882114</v>
      </c>
      <c r="M220" s="18"/>
    </row>
    <row r="221" spans="1:13">
      <c r="A221" s="4"/>
      <c r="B221" s="368" t="s">
        <v>1319</v>
      </c>
      <c r="C221" s="165" t="s">
        <v>1320</v>
      </c>
      <c r="D221" s="506">
        <v>0.82</v>
      </c>
      <c r="E221" s="500">
        <v>1.1410212765957448</v>
      </c>
      <c r="F221" s="357">
        <v>7028.5526552784759</v>
      </c>
      <c r="G221" s="310">
        <v>7028.5526552784759</v>
      </c>
      <c r="H221" s="310">
        <v>7028.5526552784759</v>
      </c>
      <c r="I221" s="763">
        <v>6923.4913368960015</v>
      </c>
      <c r="J221" s="310">
        <v>7028.5526552784759</v>
      </c>
      <c r="K221" s="310">
        <v>7028.5526552784759</v>
      </c>
      <c r="L221" s="374">
        <v>7028.5526552784759</v>
      </c>
      <c r="M221" s="18"/>
    </row>
    <row r="222" spans="1:13">
      <c r="A222" s="19"/>
      <c r="B222" s="368" t="s">
        <v>1321</v>
      </c>
      <c r="C222" s="165" t="s">
        <v>1322</v>
      </c>
      <c r="D222" s="506">
        <v>0.78</v>
      </c>
      <c r="E222" s="500">
        <v>1.0853617021276598</v>
      </c>
      <c r="F222" s="357">
        <v>6719.4206117358144</v>
      </c>
      <c r="G222" s="310">
        <v>6719.4206117358144</v>
      </c>
      <c r="H222" s="310">
        <v>6719.4206117358144</v>
      </c>
      <c r="I222" s="763">
        <v>6619.9160672280013</v>
      </c>
      <c r="J222" s="310">
        <v>6719.4206117358144</v>
      </c>
      <c r="K222" s="310">
        <v>6719.4206117358144</v>
      </c>
      <c r="L222" s="374">
        <v>6719.4206117358144</v>
      </c>
      <c r="M222" s="11"/>
    </row>
    <row r="223" spans="1:13">
      <c r="A223" s="37"/>
      <c r="B223" s="368" t="s">
        <v>1323</v>
      </c>
      <c r="C223" s="165" t="s">
        <v>1324</v>
      </c>
      <c r="D223" s="506">
        <v>0.74</v>
      </c>
      <c r="E223" s="500">
        <v>1.0297021276595746</v>
      </c>
      <c r="F223" s="357">
        <v>6339.7403442836066</v>
      </c>
      <c r="G223" s="310">
        <v>6339.7403442836066</v>
      </c>
      <c r="H223" s="310">
        <v>6339.7403442836066</v>
      </c>
      <c r="I223" s="763">
        <v>6245.2143645180004</v>
      </c>
      <c r="J223" s="310">
        <v>6339.7403442836066</v>
      </c>
      <c r="K223" s="310">
        <v>6339.7403442836066</v>
      </c>
      <c r="L223" s="374">
        <v>6339.7403442836066</v>
      </c>
      <c r="M223" s="20"/>
    </row>
    <row r="224" spans="1:13">
      <c r="A224" s="37"/>
      <c r="B224" s="368" t="s">
        <v>1325</v>
      </c>
      <c r="C224" s="165" t="s">
        <v>1326</v>
      </c>
      <c r="D224" s="506">
        <v>0.7</v>
      </c>
      <c r="E224" s="500">
        <v>0.97404255319148936</v>
      </c>
      <c r="F224" s="357">
        <v>6030.6083007409416</v>
      </c>
      <c r="G224" s="310">
        <v>6030.6083007409416</v>
      </c>
      <c r="H224" s="310">
        <v>6030.6083007409416</v>
      </c>
      <c r="I224" s="763">
        <v>5940.5569768499981</v>
      </c>
      <c r="J224" s="310">
        <v>6030.6083007409416</v>
      </c>
      <c r="K224" s="310">
        <v>6030.6083007409416</v>
      </c>
      <c r="L224" s="374">
        <v>6030.6083007409416</v>
      </c>
      <c r="M224" s="11"/>
    </row>
    <row r="225" spans="1:13">
      <c r="A225" s="40"/>
      <c r="B225" s="368" t="s">
        <v>1327</v>
      </c>
      <c r="C225" s="165" t="s">
        <v>1328</v>
      </c>
      <c r="D225" s="506">
        <v>0.67</v>
      </c>
      <c r="E225" s="500">
        <v>0.93229787234042572</v>
      </c>
      <c r="F225" s="357">
        <v>5755.4642850366763</v>
      </c>
      <c r="G225" s="310">
        <v>5755.4642850366763</v>
      </c>
      <c r="H225" s="310">
        <v>5755.4642850366763</v>
      </c>
      <c r="I225" s="763">
        <v>5669.4452471820005</v>
      </c>
      <c r="J225" s="310">
        <v>5755.4642850366763</v>
      </c>
      <c r="K225" s="310">
        <v>5755.4642850366763</v>
      </c>
      <c r="L225" s="374">
        <v>5755.4642850366763</v>
      </c>
      <c r="M225" s="11"/>
    </row>
    <row r="226" spans="1:13" ht="15.75" thickBot="1">
      <c r="A226" s="40"/>
      <c r="B226" s="369" t="s">
        <v>1329</v>
      </c>
      <c r="C226" s="173" t="s">
        <v>1330</v>
      </c>
      <c r="D226" s="508">
        <v>0.63</v>
      </c>
      <c r="E226" s="503">
        <v>0.8766382978723406</v>
      </c>
      <c r="F226" s="365">
        <v>5446.3322414940121</v>
      </c>
      <c r="G226" s="313">
        <v>5446.3322414940121</v>
      </c>
      <c r="H226" s="313">
        <v>5446.3322414940121</v>
      </c>
      <c r="I226" s="767">
        <v>5365.8699775139994</v>
      </c>
      <c r="J226" s="313">
        <v>5446.3322414940121</v>
      </c>
      <c r="K226" s="313">
        <v>5446.3322414940121</v>
      </c>
      <c r="L226" s="523">
        <v>5446.3322414940121</v>
      </c>
      <c r="M226" s="11"/>
    </row>
    <row r="227" spans="1:13" ht="3.75" customHeight="1" thickBot="1">
      <c r="A227" s="26"/>
      <c r="B227" s="26"/>
      <c r="C227" s="27"/>
      <c r="D227" s="28"/>
      <c r="E227" s="29"/>
      <c r="F227" s="30"/>
      <c r="G227" s="31"/>
      <c r="H227" s="32"/>
      <c r="I227" s="33"/>
      <c r="J227" s="34"/>
      <c r="K227" s="32"/>
      <c r="L227" s="35"/>
      <c r="M227" s="54"/>
    </row>
  </sheetData>
  <sheetProtection password="DEF0" sheet="1" objects="1" scenarios="1"/>
  <mergeCells count="15">
    <mergeCell ref="B15:L15"/>
    <mergeCell ref="B121:L121"/>
    <mergeCell ref="B9:L9"/>
    <mergeCell ref="B10:L10"/>
    <mergeCell ref="B11:B14"/>
    <mergeCell ref="C11:C14"/>
    <mergeCell ref="D11:D14"/>
    <mergeCell ref="E11:E14"/>
    <mergeCell ref="F11:L13"/>
    <mergeCell ref="F6:L6"/>
    <mergeCell ref="B2:D2"/>
    <mergeCell ref="H2:L3"/>
    <mergeCell ref="B3:D3"/>
    <mergeCell ref="H4:L4"/>
    <mergeCell ref="H5:L5"/>
  </mergeCells>
  <hyperlinks>
    <hyperlink ref="H4" r:id="rId1"/>
  </hyperlinks>
  <pageMargins left="0.70866141732283472" right="0.70866141732283472" top="0.74803149606299213" bottom="0.74803149606299213" header="0.31496062992125984" footer="0.31496062992125984"/>
  <pageSetup paperSize="9" scale="80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6"/>
  <sheetViews>
    <sheetView workbookViewId="0">
      <selection activeCell="U36" sqref="U36"/>
    </sheetView>
  </sheetViews>
  <sheetFormatPr defaultRowHeight="15"/>
  <cols>
    <col min="1" max="1" width="0.5703125" customWidth="1"/>
    <col min="4" max="4" width="6.28515625" customWidth="1"/>
    <col min="7" max="7" width="5.7109375" hidden="1" customWidth="1"/>
    <col min="9" max="9" width="7.140625" customWidth="1"/>
    <col min="10" max="10" width="14.5703125" customWidth="1"/>
    <col min="12" max="12" width="13.7109375" customWidth="1"/>
    <col min="13" max="13" width="0.7109375" customWidth="1"/>
    <col min="14" max="14" width="3.5703125" customWidth="1"/>
  </cols>
  <sheetData>
    <row r="1" spans="1:13" ht="4.5" customHeight="1" thickBot="1">
      <c r="A1" s="1"/>
      <c r="B1" s="50"/>
      <c r="C1" s="72"/>
      <c r="D1" s="49"/>
      <c r="E1" s="2"/>
      <c r="F1" s="48"/>
      <c r="G1" s="3"/>
      <c r="H1" s="49"/>
      <c r="I1" s="50"/>
      <c r="J1" s="51"/>
      <c r="K1" s="49"/>
      <c r="L1" s="52"/>
      <c r="M1" s="73"/>
    </row>
    <row r="2" spans="1:13">
      <c r="A2" s="10"/>
      <c r="B2" s="796" t="s">
        <v>1332</v>
      </c>
      <c r="C2" s="797"/>
      <c r="D2" s="797"/>
      <c r="E2" s="86"/>
      <c r="F2" s="86"/>
      <c r="G2" s="86"/>
      <c r="H2" s="798" t="s">
        <v>1718</v>
      </c>
      <c r="I2" s="799"/>
      <c r="J2" s="799"/>
      <c r="K2" s="799"/>
      <c r="L2" s="800"/>
      <c r="M2" s="5"/>
    </row>
    <row r="3" spans="1:13">
      <c r="A3" s="12"/>
      <c r="B3" s="803" t="s">
        <v>1334</v>
      </c>
      <c r="C3" s="804"/>
      <c r="D3" s="804"/>
      <c r="E3" s="88"/>
      <c r="F3" s="88"/>
      <c r="G3" s="88"/>
      <c r="H3" s="801"/>
      <c r="I3" s="801"/>
      <c r="J3" s="801"/>
      <c r="K3" s="801"/>
      <c r="L3" s="802"/>
      <c r="M3" s="20"/>
    </row>
    <row r="4" spans="1:13">
      <c r="A4" s="12"/>
      <c r="B4" s="87"/>
      <c r="C4" s="88"/>
      <c r="D4" s="88"/>
      <c r="E4" s="88"/>
      <c r="F4" s="88"/>
      <c r="G4" s="88"/>
      <c r="H4" s="805" t="s">
        <v>1333</v>
      </c>
      <c r="I4" s="805"/>
      <c r="J4" s="805"/>
      <c r="K4" s="805"/>
      <c r="L4" s="806"/>
      <c r="M4" s="20"/>
    </row>
    <row r="5" spans="1:13">
      <c r="A5" s="19"/>
      <c r="B5" s="89"/>
      <c r="C5" s="90"/>
      <c r="D5" s="90"/>
      <c r="E5" s="90"/>
      <c r="F5" s="76"/>
      <c r="G5" s="77"/>
      <c r="H5" s="805"/>
      <c r="I5" s="805"/>
      <c r="J5" s="805"/>
      <c r="K5" s="805"/>
      <c r="L5" s="806"/>
      <c r="M5" s="11"/>
    </row>
    <row r="6" spans="1:13">
      <c r="A6" s="4"/>
      <c r="B6" s="89"/>
      <c r="C6" s="90"/>
      <c r="D6" s="90"/>
      <c r="E6" s="90"/>
      <c r="F6" s="805"/>
      <c r="G6" s="835"/>
      <c r="H6" s="835"/>
      <c r="I6" s="835"/>
      <c r="J6" s="835"/>
      <c r="K6" s="835"/>
      <c r="L6" s="817"/>
      <c r="M6" s="18"/>
    </row>
    <row r="7" spans="1:13">
      <c r="A7" s="19"/>
      <c r="B7" s="89"/>
      <c r="C7" s="90"/>
      <c r="D7" s="90"/>
      <c r="E7" s="90"/>
      <c r="F7" s="76"/>
      <c r="G7" s="77"/>
      <c r="H7" s="82"/>
      <c r="I7" s="82"/>
      <c r="J7" s="82"/>
      <c r="K7" s="82"/>
      <c r="L7" s="83"/>
      <c r="M7" s="11"/>
    </row>
    <row r="8" spans="1:13" ht="15.75" thickBot="1">
      <c r="A8" s="12"/>
      <c r="B8" s="91"/>
      <c r="C8" s="92"/>
      <c r="D8" s="92"/>
      <c r="E8" s="92"/>
      <c r="F8" s="80"/>
      <c r="G8" s="81"/>
      <c r="H8" s="84"/>
      <c r="I8" s="84"/>
      <c r="J8" s="84"/>
      <c r="K8" s="84"/>
      <c r="L8" s="85"/>
      <c r="M8" s="20"/>
    </row>
    <row r="9" spans="1:13" ht="3.75" customHeight="1" thickBot="1">
      <c r="A9" s="111"/>
      <c r="B9" s="112"/>
      <c r="C9" s="137"/>
      <c r="D9" s="137"/>
      <c r="E9" s="113"/>
      <c r="F9" s="113"/>
      <c r="G9" s="113"/>
      <c r="H9" s="114"/>
      <c r="I9" s="114"/>
      <c r="J9" s="115"/>
      <c r="K9" s="115"/>
      <c r="L9" s="148"/>
      <c r="M9" s="116"/>
    </row>
    <row r="10" spans="1:13" ht="33" customHeight="1">
      <c r="A10" s="117"/>
      <c r="B10" s="902" t="s">
        <v>1464</v>
      </c>
      <c r="C10" s="903"/>
      <c r="D10" s="904"/>
      <c r="E10" s="911" t="s">
        <v>1455</v>
      </c>
      <c r="F10" s="932"/>
      <c r="G10" s="912"/>
      <c r="H10" s="911" t="s">
        <v>1498</v>
      </c>
      <c r="I10" s="912"/>
      <c r="J10" s="922" t="s">
        <v>1500</v>
      </c>
      <c r="K10" s="917" t="s">
        <v>1499</v>
      </c>
      <c r="L10" s="855"/>
      <c r="M10" s="118"/>
    </row>
    <row r="11" spans="1:13">
      <c r="A11" s="117"/>
      <c r="B11" s="905"/>
      <c r="C11" s="906"/>
      <c r="D11" s="907"/>
      <c r="E11" s="913"/>
      <c r="F11" s="933"/>
      <c r="G11" s="914"/>
      <c r="H11" s="913"/>
      <c r="I11" s="914"/>
      <c r="J11" s="923"/>
      <c r="K11" s="918"/>
      <c r="L11" s="919"/>
      <c r="M11" s="118"/>
    </row>
    <row r="12" spans="1:13" ht="10.5" customHeight="1" thickBot="1">
      <c r="A12" s="117"/>
      <c r="B12" s="908"/>
      <c r="C12" s="909"/>
      <c r="D12" s="910"/>
      <c r="E12" s="915"/>
      <c r="F12" s="934"/>
      <c r="G12" s="916"/>
      <c r="H12" s="915"/>
      <c r="I12" s="916"/>
      <c r="J12" s="924"/>
      <c r="K12" s="920"/>
      <c r="L12" s="921"/>
      <c r="M12" s="118"/>
    </row>
    <row r="13" spans="1:13" ht="15.75" customHeight="1" thickBot="1">
      <c r="A13" s="119"/>
      <c r="B13" s="842" t="s">
        <v>1465</v>
      </c>
      <c r="C13" s="843"/>
      <c r="D13" s="843"/>
      <c r="E13" s="843"/>
      <c r="F13" s="843"/>
      <c r="G13" s="843"/>
      <c r="H13" s="843"/>
      <c r="I13" s="843"/>
      <c r="J13" s="843"/>
      <c r="K13" s="843"/>
      <c r="L13" s="844"/>
      <c r="M13" s="120"/>
    </row>
    <row r="14" spans="1:13" ht="15.75" thickBot="1">
      <c r="A14" s="121"/>
      <c r="B14" s="851" t="s">
        <v>1466</v>
      </c>
      <c r="C14" s="852"/>
      <c r="D14" s="852"/>
      <c r="E14" s="927" t="s">
        <v>1467</v>
      </c>
      <c r="F14" s="928"/>
      <c r="G14" s="929"/>
      <c r="H14" s="925">
        <v>0.40600000000000003</v>
      </c>
      <c r="I14" s="926"/>
      <c r="J14" s="654">
        <v>0.97</v>
      </c>
      <c r="K14" s="930">
        <v>2660</v>
      </c>
      <c r="L14" s="931"/>
      <c r="M14" s="118"/>
    </row>
    <row r="15" spans="1:13">
      <c r="A15" s="122"/>
      <c r="B15" s="845" t="s">
        <v>1468</v>
      </c>
      <c r="C15" s="846"/>
      <c r="D15" s="846"/>
      <c r="E15" s="875" t="s">
        <v>1469</v>
      </c>
      <c r="F15" s="876"/>
      <c r="G15" s="877"/>
      <c r="H15" s="868">
        <v>0.54300000000000004</v>
      </c>
      <c r="I15" s="869"/>
      <c r="J15" s="652">
        <v>1.3</v>
      </c>
      <c r="K15" s="884">
        <v>3578</v>
      </c>
      <c r="L15" s="885"/>
      <c r="M15" s="118"/>
    </row>
    <row r="16" spans="1:13">
      <c r="A16" s="123"/>
      <c r="B16" s="845" t="s">
        <v>1470</v>
      </c>
      <c r="C16" s="846"/>
      <c r="D16" s="846"/>
      <c r="E16" s="875" t="s">
        <v>1471</v>
      </c>
      <c r="F16" s="876"/>
      <c r="G16" s="877"/>
      <c r="H16" s="868">
        <v>0.67900000000000005</v>
      </c>
      <c r="I16" s="869"/>
      <c r="J16" s="652">
        <v>1.63</v>
      </c>
      <c r="K16" s="884">
        <v>4463</v>
      </c>
      <c r="L16" s="885"/>
      <c r="M16" s="124"/>
    </row>
    <row r="17" spans="1:13">
      <c r="A17" s="111"/>
      <c r="B17" s="845" t="s">
        <v>1472</v>
      </c>
      <c r="C17" s="846"/>
      <c r="D17" s="846"/>
      <c r="E17" s="875" t="s">
        <v>1473</v>
      </c>
      <c r="F17" s="876"/>
      <c r="G17" s="877"/>
      <c r="H17" s="868">
        <v>0.81499999999999995</v>
      </c>
      <c r="I17" s="869"/>
      <c r="J17" s="652">
        <v>1.96</v>
      </c>
      <c r="K17" s="884">
        <v>5316</v>
      </c>
      <c r="L17" s="885"/>
      <c r="M17" s="125"/>
    </row>
    <row r="18" spans="1:13">
      <c r="A18" s="126"/>
      <c r="B18" s="845" t="s">
        <v>1474</v>
      </c>
      <c r="C18" s="846"/>
      <c r="D18" s="846"/>
      <c r="E18" s="875" t="s">
        <v>1475</v>
      </c>
      <c r="F18" s="876"/>
      <c r="G18" s="877"/>
      <c r="H18" s="868">
        <v>0.20499999999999999</v>
      </c>
      <c r="I18" s="869"/>
      <c r="J18" s="652">
        <v>0.49</v>
      </c>
      <c r="K18" s="884">
        <v>1559</v>
      </c>
      <c r="L18" s="885"/>
      <c r="M18" s="127"/>
    </row>
    <row r="19" spans="1:13">
      <c r="A19" s="117"/>
      <c r="B19" s="845" t="s">
        <v>1476</v>
      </c>
      <c r="C19" s="846"/>
      <c r="D19" s="846"/>
      <c r="E19" s="875" t="s">
        <v>1477</v>
      </c>
      <c r="F19" s="876"/>
      <c r="G19" s="877"/>
      <c r="H19" s="868">
        <v>0.26500000000000001</v>
      </c>
      <c r="I19" s="869"/>
      <c r="J19" s="652">
        <v>0.64</v>
      </c>
      <c r="K19" s="884">
        <v>2056</v>
      </c>
      <c r="L19" s="885"/>
      <c r="M19" s="125"/>
    </row>
    <row r="20" spans="1:13" ht="15.75" thickBot="1">
      <c r="A20" s="128"/>
      <c r="B20" s="845" t="s">
        <v>1478</v>
      </c>
      <c r="C20" s="846"/>
      <c r="D20" s="846"/>
      <c r="E20" s="875" t="s">
        <v>1479</v>
      </c>
      <c r="F20" s="876"/>
      <c r="G20" s="877"/>
      <c r="H20" s="868">
        <v>0.33100000000000002</v>
      </c>
      <c r="I20" s="869"/>
      <c r="J20" s="652">
        <v>0.79</v>
      </c>
      <c r="K20" s="884">
        <v>2555</v>
      </c>
      <c r="L20" s="885"/>
      <c r="M20" s="129"/>
    </row>
    <row r="21" spans="1:13" ht="15.75" thickBot="1">
      <c r="A21" s="130"/>
      <c r="B21" s="845" t="s">
        <v>1480</v>
      </c>
      <c r="C21" s="846"/>
      <c r="D21" s="846"/>
      <c r="E21" s="875" t="s">
        <v>1481</v>
      </c>
      <c r="F21" s="876"/>
      <c r="G21" s="877"/>
      <c r="H21" s="868">
        <v>0.39800000000000002</v>
      </c>
      <c r="I21" s="869"/>
      <c r="J21" s="652">
        <v>0.96</v>
      </c>
      <c r="K21" s="884">
        <v>3094</v>
      </c>
      <c r="L21" s="885"/>
      <c r="M21" s="131"/>
    </row>
    <row r="22" spans="1:13">
      <c r="A22" s="132"/>
      <c r="B22" s="845" t="s">
        <v>1482</v>
      </c>
      <c r="C22" s="846"/>
      <c r="D22" s="846"/>
      <c r="E22" s="875" t="s">
        <v>1483</v>
      </c>
      <c r="F22" s="876"/>
      <c r="G22" s="877"/>
      <c r="H22" s="868">
        <v>0.14599999999999999</v>
      </c>
      <c r="I22" s="869"/>
      <c r="J22" s="652">
        <v>0.35</v>
      </c>
      <c r="K22" s="884">
        <v>1147</v>
      </c>
      <c r="L22" s="885"/>
      <c r="M22" s="133"/>
    </row>
    <row r="23" spans="1:13">
      <c r="A23" s="119"/>
      <c r="B23" s="845" t="s">
        <v>1484</v>
      </c>
      <c r="C23" s="846"/>
      <c r="D23" s="846"/>
      <c r="E23" s="875" t="s">
        <v>1485</v>
      </c>
      <c r="F23" s="876"/>
      <c r="G23" s="877"/>
      <c r="H23" s="868">
        <v>0.19500000000000001</v>
      </c>
      <c r="I23" s="869"/>
      <c r="J23" s="652">
        <v>0.47</v>
      </c>
      <c r="K23" s="884">
        <v>1506</v>
      </c>
      <c r="L23" s="885"/>
      <c r="M23" s="120"/>
    </row>
    <row r="24" spans="1:13">
      <c r="A24" s="128"/>
      <c r="B24" s="845" t="s">
        <v>1486</v>
      </c>
      <c r="C24" s="846"/>
      <c r="D24" s="846"/>
      <c r="E24" s="875" t="s">
        <v>1487</v>
      </c>
      <c r="F24" s="876"/>
      <c r="G24" s="877"/>
      <c r="H24" s="868">
        <v>0.24399999999999999</v>
      </c>
      <c r="I24" s="869"/>
      <c r="J24" s="652">
        <v>0.59</v>
      </c>
      <c r="K24" s="884">
        <v>1872</v>
      </c>
      <c r="L24" s="885"/>
      <c r="M24" s="134"/>
    </row>
    <row r="25" spans="1:13">
      <c r="A25" s="117"/>
      <c r="B25" s="845" t="s">
        <v>1488</v>
      </c>
      <c r="C25" s="846"/>
      <c r="D25" s="846"/>
      <c r="E25" s="875" t="s">
        <v>1489</v>
      </c>
      <c r="F25" s="876"/>
      <c r="G25" s="877"/>
      <c r="H25" s="868">
        <v>0.29299999999999998</v>
      </c>
      <c r="I25" s="869"/>
      <c r="J25" s="652">
        <v>0.7</v>
      </c>
      <c r="K25" s="884">
        <v>2273</v>
      </c>
      <c r="L25" s="885"/>
      <c r="M25" s="124"/>
    </row>
    <row r="26" spans="1:13">
      <c r="A26" s="119"/>
      <c r="B26" s="845" t="s">
        <v>1490</v>
      </c>
      <c r="C26" s="846"/>
      <c r="D26" s="846"/>
      <c r="E26" s="875" t="s">
        <v>1491</v>
      </c>
      <c r="F26" s="876"/>
      <c r="G26" s="877"/>
      <c r="H26" s="868">
        <v>0.127</v>
      </c>
      <c r="I26" s="869"/>
      <c r="J26" s="652">
        <v>0.31</v>
      </c>
      <c r="K26" s="884">
        <v>985</v>
      </c>
      <c r="L26" s="885"/>
      <c r="M26" s="118"/>
    </row>
    <row r="27" spans="1:13">
      <c r="A27" s="135"/>
      <c r="B27" s="845" t="s">
        <v>1492</v>
      </c>
      <c r="C27" s="846"/>
      <c r="D27" s="846"/>
      <c r="E27" s="875" t="s">
        <v>1493</v>
      </c>
      <c r="F27" s="876"/>
      <c r="G27" s="877"/>
      <c r="H27" s="868">
        <v>0.159</v>
      </c>
      <c r="I27" s="869"/>
      <c r="J27" s="652">
        <v>0.38</v>
      </c>
      <c r="K27" s="884">
        <v>1222</v>
      </c>
      <c r="L27" s="885"/>
      <c r="M27" s="120"/>
    </row>
    <row r="28" spans="1:13">
      <c r="A28" s="117"/>
      <c r="B28" s="845" t="s">
        <v>1494</v>
      </c>
      <c r="C28" s="846"/>
      <c r="D28" s="846"/>
      <c r="E28" s="875" t="s">
        <v>1495</v>
      </c>
      <c r="F28" s="876"/>
      <c r="G28" s="877"/>
      <c r="H28" s="868">
        <v>0.191</v>
      </c>
      <c r="I28" s="869"/>
      <c r="J28" s="652">
        <v>0.46</v>
      </c>
      <c r="K28" s="884">
        <v>1516</v>
      </c>
      <c r="L28" s="885"/>
      <c r="M28" s="120"/>
    </row>
    <row r="29" spans="1:13" ht="15.75" thickBot="1">
      <c r="A29" s="128"/>
      <c r="B29" s="845" t="s">
        <v>1496</v>
      </c>
      <c r="C29" s="846"/>
      <c r="D29" s="846"/>
      <c r="E29" s="872" t="s">
        <v>1497</v>
      </c>
      <c r="F29" s="873"/>
      <c r="G29" s="874"/>
      <c r="H29" s="870">
        <v>0.27400000000000002</v>
      </c>
      <c r="I29" s="871"/>
      <c r="J29" s="659">
        <v>0.68500000000000005</v>
      </c>
      <c r="K29" s="886">
        <v>2356</v>
      </c>
      <c r="L29" s="887"/>
      <c r="M29" s="118"/>
    </row>
    <row r="30" spans="1:13" ht="15.75" customHeight="1" thickBot="1">
      <c r="A30" s="128"/>
      <c r="B30" s="842" t="s">
        <v>1607</v>
      </c>
      <c r="C30" s="843"/>
      <c r="D30" s="843"/>
      <c r="E30" s="843"/>
      <c r="F30" s="843"/>
      <c r="G30" s="843"/>
      <c r="H30" s="843"/>
      <c r="I30" s="843"/>
      <c r="J30" s="843"/>
      <c r="K30" s="843"/>
      <c r="L30" s="844"/>
      <c r="M30" s="134"/>
    </row>
    <row r="31" spans="1:13" ht="15" customHeight="1">
      <c r="A31" s="128"/>
      <c r="B31" s="888" t="s">
        <v>1665</v>
      </c>
      <c r="C31" s="889"/>
      <c r="D31" s="890"/>
      <c r="E31" s="894" t="s">
        <v>1469</v>
      </c>
      <c r="F31" s="895"/>
      <c r="G31" s="896"/>
      <c r="H31" s="894">
        <v>0.49199999999999999</v>
      </c>
      <c r="I31" s="896"/>
      <c r="J31" s="900">
        <v>1.3</v>
      </c>
      <c r="K31" s="864">
        <v>4331</v>
      </c>
      <c r="L31" s="865"/>
      <c r="M31" s="136"/>
    </row>
    <row r="32" spans="1:13" ht="15.75" thickBot="1">
      <c r="A32" s="119"/>
      <c r="B32" s="891"/>
      <c r="C32" s="892"/>
      <c r="D32" s="893"/>
      <c r="E32" s="897"/>
      <c r="F32" s="898"/>
      <c r="G32" s="899"/>
      <c r="H32" s="897"/>
      <c r="I32" s="899"/>
      <c r="J32" s="901"/>
      <c r="K32" s="866"/>
      <c r="L32" s="867"/>
      <c r="M32" s="125"/>
    </row>
    <row r="33" spans="1:13" ht="15.75" customHeight="1" thickBot="1">
      <c r="A33" s="138"/>
      <c r="B33" s="878" t="s">
        <v>1606</v>
      </c>
      <c r="C33" s="879"/>
      <c r="D33" s="879"/>
      <c r="E33" s="879"/>
      <c r="F33" s="879"/>
      <c r="G33" s="879"/>
      <c r="H33" s="879"/>
      <c r="I33" s="879"/>
      <c r="J33" s="879"/>
      <c r="K33" s="879"/>
      <c r="L33" s="880"/>
      <c r="M33" s="125"/>
    </row>
    <row r="34" spans="1:13" ht="22.5" customHeight="1" thickBot="1">
      <c r="A34" s="138"/>
      <c r="B34" s="881" t="s">
        <v>1586</v>
      </c>
      <c r="C34" s="882"/>
      <c r="D34" s="882"/>
      <c r="E34" s="882"/>
      <c r="F34" s="882"/>
      <c r="G34" s="882"/>
      <c r="H34" s="882"/>
      <c r="I34" s="882"/>
      <c r="J34" s="882"/>
      <c r="K34" s="882"/>
      <c r="L34" s="883"/>
      <c r="M34" s="125"/>
    </row>
    <row r="35" spans="1:13" ht="15" customHeight="1">
      <c r="A35" s="139"/>
      <c r="B35" s="858" t="s">
        <v>1604</v>
      </c>
      <c r="C35" s="859"/>
      <c r="D35" s="859"/>
      <c r="E35" s="859"/>
      <c r="F35" s="859"/>
      <c r="G35" s="859"/>
      <c r="H35" s="860"/>
      <c r="I35" s="854" t="s">
        <v>1605</v>
      </c>
      <c r="J35" s="855"/>
      <c r="K35" s="854" t="s">
        <v>1715</v>
      </c>
      <c r="L35" s="855"/>
      <c r="M35" s="127"/>
    </row>
    <row r="36" spans="1:13" ht="41.25" customHeight="1" thickBot="1">
      <c r="A36" s="126"/>
      <c r="B36" s="861"/>
      <c r="C36" s="862"/>
      <c r="D36" s="862"/>
      <c r="E36" s="862"/>
      <c r="F36" s="862"/>
      <c r="G36" s="862"/>
      <c r="H36" s="863"/>
      <c r="I36" s="856"/>
      <c r="J36" s="857"/>
      <c r="K36" s="856"/>
      <c r="L36" s="857"/>
      <c r="M36" s="125"/>
    </row>
    <row r="37" spans="1:13" ht="15.75" customHeight="1" thickBot="1">
      <c r="A37" s="122"/>
      <c r="B37" s="842" t="s">
        <v>1587</v>
      </c>
      <c r="C37" s="843"/>
      <c r="D37" s="843"/>
      <c r="E37" s="843"/>
      <c r="F37" s="843"/>
      <c r="G37" s="843"/>
      <c r="H37" s="843"/>
      <c r="I37" s="843"/>
      <c r="J37" s="843"/>
      <c r="K37" s="843"/>
      <c r="L37" s="844"/>
      <c r="M37" s="141"/>
    </row>
    <row r="38" spans="1:13" ht="15.75" thickBot="1">
      <c r="A38" s="128"/>
      <c r="B38" s="851" t="s">
        <v>1588</v>
      </c>
      <c r="C38" s="852"/>
      <c r="D38" s="852"/>
      <c r="E38" s="852"/>
      <c r="F38" s="852"/>
      <c r="G38" s="852"/>
      <c r="H38" s="853"/>
      <c r="I38" s="840">
        <v>5712</v>
      </c>
      <c r="J38" s="841"/>
      <c r="K38" s="840">
        <v>6043</v>
      </c>
      <c r="L38" s="841"/>
      <c r="M38" s="124"/>
    </row>
    <row r="39" spans="1:13" ht="15.75" thickBot="1">
      <c r="A39" s="132"/>
      <c r="B39" s="845" t="s">
        <v>1589</v>
      </c>
      <c r="C39" s="846"/>
      <c r="D39" s="846"/>
      <c r="E39" s="846"/>
      <c r="F39" s="846"/>
      <c r="G39" s="846"/>
      <c r="H39" s="847"/>
      <c r="I39" s="838">
        <v>6036</v>
      </c>
      <c r="J39" s="839"/>
      <c r="K39" s="838">
        <v>6370</v>
      </c>
      <c r="L39" s="839"/>
      <c r="M39" s="118"/>
    </row>
    <row r="40" spans="1:13">
      <c r="A40" s="111"/>
      <c r="B40" s="845" t="s">
        <v>1590</v>
      </c>
      <c r="C40" s="846"/>
      <c r="D40" s="846"/>
      <c r="E40" s="846"/>
      <c r="F40" s="846"/>
      <c r="G40" s="846"/>
      <c r="H40" s="847"/>
      <c r="I40" s="838">
        <v>6584</v>
      </c>
      <c r="J40" s="839"/>
      <c r="K40" s="838">
        <v>6935</v>
      </c>
      <c r="L40" s="839"/>
      <c r="M40" s="143"/>
    </row>
    <row r="41" spans="1:13">
      <c r="A41" s="111"/>
      <c r="B41" s="845" t="s">
        <v>1591</v>
      </c>
      <c r="C41" s="846"/>
      <c r="D41" s="846"/>
      <c r="E41" s="846"/>
      <c r="F41" s="846"/>
      <c r="G41" s="846"/>
      <c r="H41" s="847"/>
      <c r="I41" s="838">
        <v>7124</v>
      </c>
      <c r="J41" s="839"/>
      <c r="K41" s="838">
        <v>7503</v>
      </c>
      <c r="L41" s="839"/>
      <c r="M41" s="144"/>
    </row>
    <row r="42" spans="1:13" ht="15.75" thickBot="1">
      <c r="A42" s="111"/>
      <c r="B42" s="848" t="s">
        <v>1592</v>
      </c>
      <c r="C42" s="849"/>
      <c r="D42" s="849"/>
      <c r="E42" s="849"/>
      <c r="F42" s="849"/>
      <c r="G42" s="849"/>
      <c r="H42" s="850"/>
      <c r="I42" s="836">
        <v>7566</v>
      </c>
      <c r="J42" s="837"/>
      <c r="K42" s="836">
        <v>7956</v>
      </c>
      <c r="L42" s="837"/>
      <c r="M42" s="144"/>
    </row>
    <row r="43" spans="1:13" ht="15.75" customHeight="1" thickBot="1">
      <c r="A43" s="111"/>
      <c r="B43" s="842" t="s">
        <v>1593</v>
      </c>
      <c r="C43" s="843"/>
      <c r="D43" s="843"/>
      <c r="E43" s="843"/>
      <c r="F43" s="843"/>
      <c r="G43" s="843"/>
      <c r="H43" s="843"/>
      <c r="I43" s="843"/>
      <c r="J43" s="843"/>
      <c r="K43" s="843"/>
      <c r="L43" s="844"/>
      <c r="M43" s="144"/>
    </row>
    <row r="44" spans="1:13">
      <c r="A44" s="142"/>
      <c r="B44" s="851" t="s">
        <v>1588</v>
      </c>
      <c r="C44" s="852"/>
      <c r="D44" s="852"/>
      <c r="E44" s="852"/>
      <c r="F44" s="852"/>
      <c r="G44" s="852"/>
      <c r="H44" s="853"/>
      <c r="I44" s="840">
        <v>6818</v>
      </c>
      <c r="J44" s="841"/>
      <c r="K44" s="840">
        <v>7353</v>
      </c>
      <c r="L44" s="841"/>
      <c r="M44" s="144"/>
    </row>
    <row r="45" spans="1:13">
      <c r="A45" s="138"/>
      <c r="B45" s="845" t="s">
        <v>1589</v>
      </c>
      <c r="C45" s="846"/>
      <c r="D45" s="846"/>
      <c r="E45" s="846"/>
      <c r="F45" s="846"/>
      <c r="G45" s="846"/>
      <c r="H45" s="847"/>
      <c r="I45" s="838">
        <v>7155</v>
      </c>
      <c r="J45" s="839"/>
      <c r="K45" s="838">
        <v>7710</v>
      </c>
      <c r="L45" s="839"/>
      <c r="M45" s="145"/>
    </row>
    <row r="46" spans="1:13">
      <c r="A46" s="138"/>
      <c r="B46" s="845" t="s">
        <v>1590</v>
      </c>
      <c r="C46" s="846"/>
      <c r="D46" s="846"/>
      <c r="E46" s="846"/>
      <c r="F46" s="846"/>
      <c r="G46" s="846"/>
      <c r="H46" s="847"/>
      <c r="I46" s="838">
        <v>7707</v>
      </c>
      <c r="J46" s="839"/>
      <c r="K46" s="838">
        <v>8291</v>
      </c>
      <c r="L46" s="839"/>
      <c r="M46" s="136"/>
    </row>
    <row r="47" spans="1:13">
      <c r="A47" s="139"/>
      <c r="B47" s="845" t="s">
        <v>1591</v>
      </c>
      <c r="C47" s="846"/>
      <c r="D47" s="846"/>
      <c r="E47" s="846"/>
      <c r="F47" s="846"/>
      <c r="G47" s="846"/>
      <c r="H47" s="847"/>
      <c r="I47" s="838">
        <v>8246</v>
      </c>
      <c r="J47" s="839"/>
      <c r="K47" s="838">
        <v>8861</v>
      </c>
      <c r="L47" s="839"/>
      <c r="M47" s="136"/>
    </row>
    <row r="48" spans="1:13">
      <c r="A48" s="126"/>
      <c r="B48" s="845" t="s">
        <v>1592</v>
      </c>
      <c r="C48" s="846"/>
      <c r="D48" s="846"/>
      <c r="E48" s="846"/>
      <c r="F48" s="846"/>
      <c r="G48" s="846"/>
      <c r="H48" s="847"/>
      <c r="I48" s="838">
        <v>8686</v>
      </c>
      <c r="J48" s="839"/>
      <c r="K48" s="838">
        <v>9321</v>
      </c>
      <c r="L48" s="839"/>
      <c r="M48" s="141"/>
    </row>
    <row r="49" spans="1:13">
      <c r="A49" s="122"/>
      <c r="B49" s="845" t="s">
        <v>1594</v>
      </c>
      <c r="C49" s="846"/>
      <c r="D49" s="846"/>
      <c r="E49" s="846"/>
      <c r="F49" s="846"/>
      <c r="G49" s="846"/>
      <c r="H49" s="847"/>
      <c r="I49" s="838">
        <v>9152</v>
      </c>
      <c r="J49" s="839"/>
      <c r="K49" s="838">
        <v>9806</v>
      </c>
      <c r="L49" s="839"/>
      <c r="M49" s="125"/>
    </row>
    <row r="50" spans="1:13" ht="15.75" thickBot="1">
      <c r="A50" s="122"/>
      <c r="B50" s="848" t="s">
        <v>1595</v>
      </c>
      <c r="C50" s="849"/>
      <c r="D50" s="849"/>
      <c r="E50" s="849"/>
      <c r="F50" s="849"/>
      <c r="G50" s="849"/>
      <c r="H50" s="850"/>
      <c r="I50" s="836">
        <v>9816</v>
      </c>
      <c r="J50" s="837"/>
      <c r="K50" s="836">
        <v>10488</v>
      </c>
      <c r="L50" s="837"/>
      <c r="M50" s="127"/>
    </row>
    <row r="51" spans="1:13" ht="15.75" customHeight="1" thickBot="1">
      <c r="A51" s="128"/>
      <c r="B51" s="842" t="s">
        <v>1596</v>
      </c>
      <c r="C51" s="843"/>
      <c r="D51" s="843"/>
      <c r="E51" s="843"/>
      <c r="F51" s="843"/>
      <c r="G51" s="843"/>
      <c r="H51" s="843"/>
      <c r="I51" s="843"/>
      <c r="J51" s="843"/>
      <c r="K51" s="843"/>
      <c r="L51" s="844"/>
      <c r="M51" s="127"/>
    </row>
    <row r="52" spans="1:13">
      <c r="A52" s="132"/>
      <c r="B52" s="851" t="s">
        <v>1588</v>
      </c>
      <c r="C52" s="852"/>
      <c r="D52" s="852"/>
      <c r="E52" s="852"/>
      <c r="F52" s="852"/>
      <c r="G52" s="852"/>
      <c r="H52" s="853"/>
      <c r="I52" s="840">
        <v>7187</v>
      </c>
      <c r="J52" s="841"/>
      <c r="K52" s="840">
        <v>7728</v>
      </c>
      <c r="L52" s="841"/>
      <c r="M52" s="124"/>
    </row>
    <row r="53" spans="1:13">
      <c r="A53" s="111"/>
      <c r="B53" s="845" t="s">
        <v>1589</v>
      </c>
      <c r="C53" s="846"/>
      <c r="D53" s="846"/>
      <c r="E53" s="846"/>
      <c r="F53" s="846"/>
      <c r="G53" s="846"/>
      <c r="H53" s="847"/>
      <c r="I53" s="838">
        <v>7525</v>
      </c>
      <c r="J53" s="839"/>
      <c r="K53" s="838">
        <v>8086</v>
      </c>
      <c r="L53" s="839"/>
      <c r="M53" s="124"/>
    </row>
    <row r="54" spans="1:13">
      <c r="A54" s="111"/>
      <c r="B54" s="845" t="s">
        <v>1590</v>
      </c>
      <c r="C54" s="846"/>
      <c r="D54" s="846"/>
      <c r="E54" s="846"/>
      <c r="F54" s="846"/>
      <c r="G54" s="846"/>
      <c r="H54" s="847"/>
      <c r="I54" s="838">
        <v>8537</v>
      </c>
      <c r="J54" s="839"/>
      <c r="K54" s="838">
        <v>8672</v>
      </c>
      <c r="L54" s="839"/>
      <c r="M54" s="124"/>
    </row>
    <row r="55" spans="1:13">
      <c r="A55" s="111"/>
      <c r="B55" s="845" t="s">
        <v>1591</v>
      </c>
      <c r="C55" s="846"/>
      <c r="D55" s="846"/>
      <c r="E55" s="846"/>
      <c r="F55" s="846"/>
      <c r="G55" s="846"/>
      <c r="H55" s="847"/>
      <c r="I55" s="838">
        <v>9230</v>
      </c>
      <c r="J55" s="839"/>
      <c r="K55" s="838">
        <v>9242</v>
      </c>
      <c r="L55" s="839"/>
      <c r="M55" s="124"/>
    </row>
    <row r="56" spans="1:13" ht="15.75" thickBot="1">
      <c r="A56" s="111"/>
      <c r="B56" s="845" t="s">
        <v>1592</v>
      </c>
      <c r="C56" s="846"/>
      <c r="D56" s="846"/>
      <c r="E56" s="846"/>
      <c r="F56" s="846"/>
      <c r="G56" s="846"/>
      <c r="H56" s="847"/>
      <c r="I56" s="838">
        <v>9422</v>
      </c>
      <c r="J56" s="839"/>
      <c r="K56" s="838">
        <v>9704</v>
      </c>
      <c r="L56" s="839"/>
      <c r="M56" s="118"/>
    </row>
    <row r="57" spans="1:13">
      <c r="A57" s="142"/>
      <c r="B57" s="845" t="s">
        <v>1594</v>
      </c>
      <c r="C57" s="846"/>
      <c r="D57" s="846"/>
      <c r="E57" s="846"/>
      <c r="F57" s="846"/>
      <c r="G57" s="846"/>
      <c r="H57" s="847"/>
      <c r="I57" s="838">
        <v>9821</v>
      </c>
      <c r="J57" s="839"/>
      <c r="K57" s="838">
        <v>10193</v>
      </c>
      <c r="L57" s="839"/>
      <c r="M57" s="143"/>
    </row>
    <row r="58" spans="1:13">
      <c r="A58" s="138"/>
      <c r="B58" s="845" t="s">
        <v>1595</v>
      </c>
      <c r="C58" s="846"/>
      <c r="D58" s="846"/>
      <c r="E58" s="846"/>
      <c r="F58" s="846"/>
      <c r="G58" s="846"/>
      <c r="H58" s="847"/>
      <c r="I58" s="838">
        <v>10427</v>
      </c>
      <c r="J58" s="839"/>
      <c r="K58" s="838">
        <v>10879</v>
      </c>
      <c r="L58" s="839"/>
      <c r="M58" s="144"/>
    </row>
    <row r="59" spans="1:13" ht="15.75" thickBot="1">
      <c r="A59" s="138"/>
      <c r="B59" s="848" t="s">
        <v>1597</v>
      </c>
      <c r="C59" s="849"/>
      <c r="D59" s="849"/>
      <c r="E59" s="849"/>
      <c r="F59" s="849"/>
      <c r="G59" s="849"/>
      <c r="H59" s="850"/>
      <c r="I59" s="836">
        <v>10761</v>
      </c>
      <c r="J59" s="837"/>
      <c r="K59" s="836">
        <v>11595</v>
      </c>
      <c r="L59" s="837"/>
      <c r="M59" s="144"/>
    </row>
    <row r="60" spans="1:13" ht="15.75" customHeight="1" thickBot="1">
      <c r="A60" s="139"/>
      <c r="B60" s="842" t="s">
        <v>1598</v>
      </c>
      <c r="C60" s="843"/>
      <c r="D60" s="843"/>
      <c r="E60" s="843"/>
      <c r="F60" s="843"/>
      <c r="G60" s="843"/>
      <c r="H60" s="843"/>
      <c r="I60" s="843"/>
      <c r="J60" s="843"/>
      <c r="K60" s="843"/>
      <c r="L60" s="844"/>
      <c r="M60" s="144"/>
    </row>
    <row r="61" spans="1:13">
      <c r="A61" s="126"/>
      <c r="B61" s="851" t="s">
        <v>1599</v>
      </c>
      <c r="C61" s="852"/>
      <c r="D61" s="852"/>
      <c r="E61" s="852"/>
      <c r="F61" s="852"/>
      <c r="G61" s="852"/>
      <c r="H61" s="853"/>
      <c r="I61" s="840">
        <v>4004</v>
      </c>
      <c r="J61" s="841"/>
      <c r="K61" s="840">
        <v>4553</v>
      </c>
      <c r="L61" s="841"/>
      <c r="M61" s="144"/>
    </row>
    <row r="62" spans="1:13">
      <c r="A62" s="122"/>
      <c r="B62" s="845" t="s">
        <v>1600</v>
      </c>
      <c r="C62" s="846"/>
      <c r="D62" s="846"/>
      <c r="E62" s="846"/>
      <c r="F62" s="846"/>
      <c r="G62" s="846"/>
      <c r="H62" s="847"/>
      <c r="I62" s="838">
        <v>4258</v>
      </c>
      <c r="J62" s="839"/>
      <c r="K62" s="838">
        <v>4832</v>
      </c>
      <c r="L62" s="839"/>
      <c r="M62" s="145"/>
    </row>
    <row r="63" spans="1:13">
      <c r="A63" s="122"/>
      <c r="B63" s="845" t="s">
        <v>1601</v>
      </c>
      <c r="C63" s="846"/>
      <c r="D63" s="846"/>
      <c r="E63" s="846"/>
      <c r="F63" s="846"/>
      <c r="G63" s="846"/>
      <c r="H63" s="847"/>
      <c r="I63" s="838">
        <v>4828</v>
      </c>
      <c r="J63" s="839"/>
      <c r="K63" s="838">
        <v>5436</v>
      </c>
      <c r="L63" s="839"/>
      <c r="M63" s="136"/>
    </row>
    <row r="64" spans="1:13" ht="15.75" thickBot="1">
      <c r="A64" s="128"/>
      <c r="B64" s="845" t="s">
        <v>1602</v>
      </c>
      <c r="C64" s="846"/>
      <c r="D64" s="846"/>
      <c r="E64" s="846"/>
      <c r="F64" s="846"/>
      <c r="G64" s="846"/>
      <c r="H64" s="847"/>
      <c r="I64" s="838">
        <v>5529</v>
      </c>
      <c r="J64" s="839"/>
      <c r="K64" s="838">
        <v>6166</v>
      </c>
      <c r="L64" s="839"/>
      <c r="M64" s="136"/>
    </row>
    <row r="65" spans="1:13" ht="15.75" thickBot="1">
      <c r="A65" s="132"/>
      <c r="B65" s="848" t="s">
        <v>1603</v>
      </c>
      <c r="C65" s="849"/>
      <c r="D65" s="849"/>
      <c r="E65" s="849"/>
      <c r="F65" s="849"/>
      <c r="G65" s="849"/>
      <c r="H65" s="850"/>
      <c r="I65" s="836">
        <v>6255</v>
      </c>
      <c r="J65" s="837"/>
      <c r="K65" s="836">
        <v>6941</v>
      </c>
      <c r="L65" s="837"/>
      <c r="M65" s="141"/>
    </row>
    <row r="66" spans="1:13" ht="3.75" customHeight="1" thickBot="1">
      <c r="A66" s="56"/>
      <c r="B66" s="64"/>
      <c r="C66" s="146"/>
      <c r="D66" s="63"/>
      <c r="E66" s="60"/>
      <c r="F66" s="61"/>
      <c r="G66" s="62"/>
      <c r="H66" s="63"/>
      <c r="I66" s="64"/>
      <c r="J66" s="65"/>
      <c r="K66" s="63"/>
      <c r="L66" s="66"/>
      <c r="M66" s="147"/>
    </row>
  </sheetData>
  <sheetProtection password="DEF0" sheet="1" objects="1" scenarios="1"/>
  <mergeCells count="166">
    <mergeCell ref="B2:D2"/>
    <mergeCell ref="H2:L3"/>
    <mergeCell ref="B3:D3"/>
    <mergeCell ref="H4:L4"/>
    <mergeCell ref="H5:L5"/>
    <mergeCell ref="F6:L6"/>
    <mergeCell ref="E20:G20"/>
    <mergeCell ref="E21:G21"/>
    <mergeCell ref="B23:D23"/>
    <mergeCell ref="K10:L12"/>
    <mergeCell ref="J10:J12"/>
    <mergeCell ref="H14:I14"/>
    <mergeCell ref="E23:G23"/>
    <mergeCell ref="E14:G14"/>
    <mergeCell ref="E15:G15"/>
    <mergeCell ref="E16:G16"/>
    <mergeCell ref="E17:G17"/>
    <mergeCell ref="E18:G18"/>
    <mergeCell ref="K14:L14"/>
    <mergeCell ref="K15:L15"/>
    <mergeCell ref="K16:L16"/>
    <mergeCell ref="K17:L17"/>
    <mergeCell ref="K18:L18"/>
    <mergeCell ref="E10:G12"/>
    <mergeCell ref="B14:D14"/>
    <mergeCell ref="B15:D15"/>
    <mergeCell ref="B16:D16"/>
    <mergeCell ref="B17:D17"/>
    <mergeCell ref="B18:D18"/>
    <mergeCell ref="B10:D12"/>
    <mergeCell ref="B19:D19"/>
    <mergeCell ref="B20:D20"/>
    <mergeCell ref="B13:L13"/>
    <mergeCell ref="H10:I12"/>
    <mergeCell ref="H15:I15"/>
    <mergeCell ref="H16:I16"/>
    <mergeCell ref="H17:I17"/>
    <mergeCell ref="H18:I18"/>
    <mergeCell ref="K19:L19"/>
    <mergeCell ref="K20:L20"/>
    <mergeCell ref="K21:L21"/>
    <mergeCell ref="K22:L22"/>
    <mergeCell ref="K23:L23"/>
    <mergeCell ref="K24:L24"/>
    <mergeCell ref="E19:G19"/>
    <mergeCell ref="H19:I19"/>
    <mergeCell ref="B24:D24"/>
    <mergeCell ref="B21:D21"/>
    <mergeCell ref="B22:D22"/>
    <mergeCell ref="E22:G22"/>
    <mergeCell ref="B33:L33"/>
    <mergeCell ref="B34:L34"/>
    <mergeCell ref="E24:G24"/>
    <mergeCell ref="E25:G25"/>
    <mergeCell ref="H23:I23"/>
    <mergeCell ref="H24:I24"/>
    <mergeCell ref="H20:I20"/>
    <mergeCell ref="H21:I21"/>
    <mergeCell ref="H22:I22"/>
    <mergeCell ref="B25:D25"/>
    <mergeCell ref="B26:D26"/>
    <mergeCell ref="B27:D27"/>
    <mergeCell ref="B28:D28"/>
    <mergeCell ref="E28:G28"/>
    <mergeCell ref="B30:L30"/>
    <mergeCell ref="K25:L25"/>
    <mergeCell ref="K26:L26"/>
    <mergeCell ref="K27:L27"/>
    <mergeCell ref="K28:L28"/>
    <mergeCell ref="K29:L29"/>
    <mergeCell ref="B31:D32"/>
    <mergeCell ref="E31:G32"/>
    <mergeCell ref="H31:I32"/>
    <mergeCell ref="J31:J32"/>
    <mergeCell ref="K31:L32"/>
    <mergeCell ref="H28:I28"/>
    <mergeCell ref="H29:I29"/>
    <mergeCell ref="B29:D29"/>
    <mergeCell ref="H25:I25"/>
    <mergeCell ref="H26:I26"/>
    <mergeCell ref="E29:G29"/>
    <mergeCell ref="E26:G26"/>
    <mergeCell ref="E27:G27"/>
    <mergeCell ref="H27:I27"/>
    <mergeCell ref="K35:L36"/>
    <mergeCell ref="I35:J36"/>
    <mergeCell ref="B37:L37"/>
    <mergeCell ref="K38:L38"/>
    <mergeCell ref="K39:L39"/>
    <mergeCell ref="K40:L40"/>
    <mergeCell ref="K41:L41"/>
    <mergeCell ref="B35:H36"/>
    <mergeCell ref="B38:H38"/>
    <mergeCell ref="B39:H39"/>
    <mergeCell ref="B40:H40"/>
    <mergeCell ref="B41:H41"/>
    <mergeCell ref="I40:J40"/>
    <mergeCell ref="I39:J39"/>
    <mergeCell ref="I38:J38"/>
    <mergeCell ref="K58:L58"/>
    <mergeCell ref="K52:L52"/>
    <mergeCell ref="K53:L53"/>
    <mergeCell ref="K54:L54"/>
    <mergeCell ref="K55:L55"/>
    <mergeCell ref="B58:H58"/>
    <mergeCell ref="I53:J53"/>
    <mergeCell ref="I54:J54"/>
    <mergeCell ref="I55:J55"/>
    <mergeCell ref="I56:J56"/>
    <mergeCell ref="I57:J57"/>
    <mergeCell ref="I58:J58"/>
    <mergeCell ref="K56:L56"/>
    <mergeCell ref="K57:L57"/>
    <mergeCell ref="B52:H52"/>
    <mergeCell ref="B53:H53"/>
    <mergeCell ref="B54:H54"/>
    <mergeCell ref="B55:H55"/>
    <mergeCell ref="B56:H56"/>
    <mergeCell ref="B57:H57"/>
    <mergeCell ref="I52:J52"/>
    <mergeCell ref="B51:L51"/>
    <mergeCell ref="K45:L45"/>
    <mergeCell ref="K46:L46"/>
    <mergeCell ref="K47:L47"/>
    <mergeCell ref="K65:L65"/>
    <mergeCell ref="K59:L59"/>
    <mergeCell ref="K61:L61"/>
    <mergeCell ref="K62:L62"/>
    <mergeCell ref="K63:L63"/>
    <mergeCell ref="K64:L64"/>
    <mergeCell ref="B65:H65"/>
    <mergeCell ref="B59:H59"/>
    <mergeCell ref="B61:H61"/>
    <mergeCell ref="B62:H62"/>
    <mergeCell ref="I61:J61"/>
    <mergeCell ref="I62:J62"/>
    <mergeCell ref="I63:J63"/>
    <mergeCell ref="I64:J64"/>
    <mergeCell ref="I65:J65"/>
    <mergeCell ref="B63:H63"/>
    <mergeCell ref="B64:H64"/>
    <mergeCell ref="B60:L60"/>
    <mergeCell ref="I59:J59"/>
    <mergeCell ref="B46:H46"/>
    <mergeCell ref="I50:J50"/>
    <mergeCell ref="I49:J49"/>
    <mergeCell ref="I48:J48"/>
    <mergeCell ref="I47:J47"/>
    <mergeCell ref="I46:J46"/>
    <mergeCell ref="I45:J45"/>
    <mergeCell ref="I44:J44"/>
    <mergeCell ref="I42:J42"/>
    <mergeCell ref="I41:J41"/>
    <mergeCell ref="B43:L43"/>
    <mergeCell ref="B47:H47"/>
    <mergeCell ref="B48:H48"/>
    <mergeCell ref="B49:H49"/>
    <mergeCell ref="B50:H50"/>
    <mergeCell ref="B44:H44"/>
    <mergeCell ref="B45:H45"/>
    <mergeCell ref="K48:L48"/>
    <mergeCell ref="K49:L49"/>
    <mergeCell ref="K50:L50"/>
    <mergeCell ref="K42:L42"/>
    <mergeCell ref="K44:L44"/>
    <mergeCell ref="B42:H42"/>
  </mergeCells>
  <hyperlinks>
    <hyperlink ref="H4" r:id="rId1"/>
  </hyperlinks>
  <pageMargins left="0.23622047244094491" right="0.23622047244094491" top="0.74803149606299213" bottom="0.74803149606299213" header="0.31496062992125984" footer="0.31496062992125984"/>
  <pageSetup paperSize="9" scale="74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06"/>
  <sheetViews>
    <sheetView zoomScale="115" zoomScaleNormal="115" workbookViewId="0">
      <selection activeCell="Q27" sqref="Q27"/>
    </sheetView>
  </sheetViews>
  <sheetFormatPr defaultRowHeight="15"/>
  <cols>
    <col min="1" max="1" width="0.85546875" customWidth="1"/>
    <col min="11" max="11" width="9.42578125" bestFit="1" customWidth="1"/>
    <col min="13" max="13" width="0.7109375" customWidth="1"/>
  </cols>
  <sheetData>
    <row r="1" spans="1:13" ht="3" customHeight="1" thickBot="1">
      <c r="A1" s="1"/>
      <c r="B1" s="50"/>
      <c r="C1" s="72"/>
      <c r="D1" s="49"/>
      <c r="E1" s="2"/>
      <c r="F1" s="48"/>
      <c r="G1" s="3"/>
      <c r="H1" s="49"/>
      <c r="I1" s="50"/>
      <c r="J1" s="51"/>
      <c r="K1" s="49"/>
      <c r="L1" s="52"/>
      <c r="M1" s="73"/>
    </row>
    <row r="2" spans="1:13">
      <c r="A2" s="10"/>
      <c r="B2" s="796" t="s">
        <v>1332</v>
      </c>
      <c r="C2" s="797"/>
      <c r="D2" s="797"/>
      <c r="E2" s="86"/>
      <c r="F2" s="86"/>
      <c r="G2" s="86"/>
      <c r="H2" s="798" t="s">
        <v>1718</v>
      </c>
      <c r="I2" s="799"/>
      <c r="J2" s="799"/>
      <c r="K2" s="799"/>
      <c r="L2" s="800"/>
      <c r="M2" s="5"/>
    </row>
    <row r="3" spans="1:13">
      <c r="A3" s="12"/>
      <c r="B3" s="803" t="s">
        <v>1334</v>
      </c>
      <c r="C3" s="804"/>
      <c r="D3" s="804"/>
      <c r="E3" s="88"/>
      <c r="F3" s="88"/>
      <c r="G3" s="88"/>
      <c r="H3" s="801"/>
      <c r="I3" s="801"/>
      <c r="J3" s="801"/>
      <c r="K3" s="801"/>
      <c r="L3" s="802"/>
      <c r="M3" s="20"/>
    </row>
    <row r="4" spans="1:13">
      <c r="A4" s="12"/>
      <c r="B4" s="87"/>
      <c r="C4" s="88"/>
      <c r="D4" s="88"/>
      <c r="E4" s="88"/>
      <c r="F4" s="88"/>
      <c r="G4" s="88"/>
      <c r="H4" s="805" t="s">
        <v>1333</v>
      </c>
      <c r="I4" s="805"/>
      <c r="J4" s="805"/>
      <c r="K4" s="805"/>
      <c r="L4" s="806"/>
      <c r="M4" s="20"/>
    </row>
    <row r="5" spans="1:13">
      <c r="A5" s="19"/>
      <c r="B5" s="89"/>
      <c r="C5" s="90"/>
      <c r="D5" s="90"/>
      <c r="E5" s="90"/>
      <c r="F5" s="76"/>
      <c r="G5" s="77"/>
      <c r="H5" s="805"/>
      <c r="I5" s="805"/>
      <c r="J5" s="805"/>
      <c r="K5" s="805"/>
      <c r="L5" s="806"/>
      <c r="M5" s="11"/>
    </row>
    <row r="6" spans="1:13">
      <c r="A6" s="4"/>
      <c r="B6" s="89"/>
      <c r="C6" s="90"/>
      <c r="D6" s="90"/>
      <c r="E6" s="90"/>
      <c r="F6" s="805"/>
      <c r="G6" s="835"/>
      <c r="H6" s="835"/>
      <c r="I6" s="835"/>
      <c r="J6" s="835"/>
      <c r="K6" s="835"/>
      <c r="L6" s="817"/>
      <c r="M6" s="18"/>
    </row>
    <row r="7" spans="1:13">
      <c r="A7" s="19"/>
      <c r="B7" s="89"/>
      <c r="C7" s="90"/>
      <c r="D7" s="90"/>
      <c r="E7" s="90"/>
      <c r="F7" s="76"/>
      <c r="G7" s="77"/>
      <c r="H7" s="82"/>
      <c r="I7" s="82"/>
      <c r="J7" s="82"/>
      <c r="K7" s="82"/>
      <c r="L7" s="83"/>
      <c r="M7" s="11"/>
    </row>
    <row r="8" spans="1:13" ht="15.75" thickBot="1">
      <c r="A8" s="12"/>
      <c r="B8" s="91"/>
      <c r="C8" s="92"/>
      <c r="D8" s="92"/>
      <c r="E8" s="92"/>
      <c r="F8" s="80"/>
      <c r="G8" s="81"/>
      <c r="H8" s="84"/>
      <c r="I8" s="84"/>
      <c r="J8" s="84"/>
      <c r="K8" s="84"/>
      <c r="L8" s="85"/>
      <c r="M8" s="20"/>
    </row>
    <row r="9" spans="1:13" ht="3.75" customHeight="1" thickBot="1">
      <c r="A9" s="111"/>
      <c r="B9" s="112"/>
      <c r="C9" s="137"/>
      <c r="D9" s="137"/>
      <c r="E9" s="113"/>
      <c r="F9" s="113"/>
      <c r="G9" s="113"/>
      <c r="H9" s="114"/>
      <c r="I9" s="114"/>
      <c r="J9" s="115"/>
      <c r="K9" s="115"/>
      <c r="L9" s="148"/>
      <c r="M9" s="116"/>
    </row>
    <row r="10" spans="1:13">
      <c r="A10" s="117"/>
      <c r="B10" s="1036" t="s">
        <v>1464</v>
      </c>
      <c r="C10" s="1037"/>
      <c r="D10" s="1038"/>
      <c r="E10" s="1042" t="s">
        <v>1455</v>
      </c>
      <c r="F10" s="1043"/>
      <c r="G10" s="1044"/>
      <c r="H10" s="1042" t="s">
        <v>1498</v>
      </c>
      <c r="I10" s="1044"/>
      <c r="J10" s="1056" t="s">
        <v>1500</v>
      </c>
      <c r="K10" s="1058" t="s">
        <v>1499</v>
      </c>
      <c r="L10" s="1059"/>
      <c r="M10" s="118"/>
    </row>
    <row r="11" spans="1:13">
      <c r="A11" s="117"/>
      <c r="B11" s="1039"/>
      <c r="C11" s="1040"/>
      <c r="D11" s="1041"/>
      <c r="E11" s="1045"/>
      <c r="F11" s="1046"/>
      <c r="G11" s="1047"/>
      <c r="H11" s="1045"/>
      <c r="I11" s="1047"/>
      <c r="J11" s="1057"/>
      <c r="K11" s="1060"/>
      <c r="L11" s="1061"/>
      <c r="M11" s="118"/>
    </row>
    <row r="12" spans="1:13" ht="15.75" thickBot="1">
      <c r="A12" s="117"/>
      <c r="B12" s="1039"/>
      <c r="C12" s="1040"/>
      <c r="D12" s="1041"/>
      <c r="E12" s="1045"/>
      <c r="F12" s="1046"/>
      <c r="G12" s="1047"/>
      <c r="H12" s="1045"/>
      <c r="I12" s="1047"/>
      <c r="J12" s="1057"/>
      <c r="K12" s="1060"/>
      <c r="L12" s="1061"/>
      <c r="M12" s="118"/>
    </row>
    <row r="13" spans="1:13" ht="16.5" thickBot="1">
      <c r="A13" s="117"/>
      <c r="B13" s="1004" t="s">
        <v>1708</v>
      </c>
      <c r="C13" s="1005"/>
      <c r="D13" s="1005"/>
      <c r="E13" s="1005"/>
      <c r="F13" s="1005"/>
      <c r="G13" s="1005"/>
      <c r="H13" s="1005"/>
      <c r="I13" s="1005"/>
      <c r="J13" s="1005"/>
      <c r="K13" s="1006"/>
      <c r="L13" s="1007"/>
      <c r="M13" s="118"/>
    </row>
    <row r="14" spans="1:13">
      <c r="A14" s="117"/>
      <c r="B14" s="1008" t="s">
        <v>1696</v>
      </c>
      <c r="C14" s="1009"/>
      <c r="D14" s="1010"/>
      <c r="E14" s="1014" t="s">
        <v>1688</v>
      </c>
      <c r="F14" s="1015"/>
      <c r="G14" s="1016"/>
      <c r="H14" s="1014" t="s">
        <v>1686</v>
      </c>
      <c r="I14" s="1016"/>
      <c r="J14" s="648" t="s">
        <v>1687</v>
      </c>
      <c r="K14" s="982" t="s">
        <v>1685</v>
      </c>
      <c r="L14" s="983"/>
      <c r="M14" s="118"/>
    </row>
    <row r="15" spans="1:13">
      <c r="A15" s="117"/>
      <c r="B15" s="1018" t="s">
        <v>1697</v>
      </c>
      <c r="C15" s="1019"/>
      <c r="D15" s="1020"/>
      <c r="E15" s="986" t="s">
        <v>1688</v>
      </c>
      <c r="F15" s="987"/>
      <c r="G15" s="988"/>
      <c r="H15" s="986" t="s">
        <v>1686</v>
      </c>
      <c r="I15" s="988"/>
      <c r="J15" s="649" t="s">
        <v>1687</v>
      </c>
      <c r="K15" s="989" t="s">
        <v>1685</v>
      </c>
      <c r="L15" s="990"/>
      <c r="M15" s="118"/>
    </row>
    <row r="16" spans="1:13">
      <c r="A16" s="117"/>
      <c r="B16" s="1018" t="s">
        <v>1689</v>
      </c>
      <c r="C16" s="1019"/>
      <c r="D16" s="1020"/>
      <c r="E16" s="986" t="s">
        <v>1690</v>
      </c>
      <c r="F16" s="987"/>
      <c r="G16" s="988"/>
      <c r="H16" s="986" t="s">
        <v>1686</v>
      </c>
      <c r="I16" s="988"/>
      <c r="J16" s="649" t="s">
        <v>1691</v>
      </c>
      <c r="K16" s="989" t="s">
        <v>1685</v>
      </c>
      <c r="L16" s="990"/>
      <c r="M16" s="118"/>
    </row>
    <row r="17" spans="1:13">
      <c r="A17" s="117"/>
      <c r="B17" s="1018" t="s">
        <v>1704</v>
      </c>
      <c r="C17" s="1019"/>
      <c r="D17" s="1020"/>
      <c r="E17" s="986" t="s">
        <v>1690</v>
      </c>
      <c r="F17" s="987"/>
      <c r="G17" s="988"/>
      <c r="H17" s="986" t="s">
        <v>1686</v>
      </c>
      <c r="I17" s="988"/>
      <c r="J17" s="649" t="s">
        <v>1691</v>
      </c>
      <c r="K17" s="989" t="s">
        <v>1685</v>
      </c>
      <c r="L17" s="990"/>
      <c r="M17" s="118"/>
    </row>
    <row r="18" spans="1:13">
      <c r="A18" s="117"/>
      <c r="B18" s="1018" t="s">
        <v>1692</v>
      </c>
      <c r="C18" s="1019"/>
      <c r="D18" s="1020"/>
      <c r="E18" s="986" t="s">
        <v>1688</v>
      </c>
      <c r="F18" s="987"/>
      <c r="G18" s="988"/>
      <c r="H18" s="986" t="s">
        <v>1686</v>
      </c>
      <c r="I18" s="988"/>
      <c r="J18" s="649" t="s">
        <v>1691</v>
      </c>
      <c r="K18" s="989" t="s">
        <v>1685</v>
      </c>
      <c r="L18" s="990"/>
      <c r="M18" s="118"/>
    </row>
    <row r="19" spans="1:13">
      <c r="A19" s="117"/>
      <c r="B19" s="845" t="s">
        <v>1707</v>
      </c>
      <c r="C19" s="846"/>
      <c r="D19" s="847"/>
      <c r="E19" s="1048"/>
      <c r="F19" s="1049"/>
      <c r="G19" s="1050"/>
      <c r="H19" s="986" t="s">
        <v>1693</v>
      </c>
      <c r="I19" s="988"/>
      <c r="J19" s="649" t="s">
        <v>1694</v>
      </c>
      <c r="K19" s="989" t="s">
        <v>1685</v>
      </c>
      <c r="L19" s="990"/>
      <c r="M19" s="118"/>
    </row>
    <row r="20" spans="1:13">
      <c r="A20" s="117"/>
      <c r="B20" s="845" t="s">
        <v>1695</v>
      </c>
      <c r="C20" s="846"/>
      <c r="D20" s="847"/>
      <c r="E20" s="1048"/>
      <c r="F20" s="1049"/>
      <c r="G20" s="1050"/>
      <c r="H20" s="986" t="s">
        <v>1699</v>
      </c>
      <c r="I20" s="988"/>
      <c r="J20" s="649" t="s">
        <v>1698</v>
      </c>
      <c r="K20" s="989" t="s">
        <v>1685</v>
      </c>
      <c r="L20" s="990"/>
      <c r="M20" s="118"/>
    </row>
    <row r="21" spans="1:13">
      <c r="A21" s="117"/>
      <c r="B21" s="845" t="s">
        <v>1706</v>
      </c>
      <c r="C21" s="846"/>
      <c r="D21" s="847"/>
      <c r="E21" s="1048"/>
      <c r="F21" s="1049"/>
      <c r="G21" s="1050"/>
      <c r="H21" s="986" t="s">
        <v>1699</v>
      </c>
      <c r="I21" s="988"/>
      <c r="J21" s="649" t="s">
        <v>1698</v>
      </c>
      <c r="K21" s="989" t="s">
        <v>1685</v>
      </c>
      <c r="L21" s="990"/>
      <c r="M21" s="118"/>
    </row>
    <row r="22" spans="1:13">
      <c r="A22" s="117"/>
      <c r="B22" s="1018" t="s">
        <v>1705</v>
      </c>
      <c r="C22" s="1019"/>
      <c r="D22" s="1020"/>
      <c r="E22" s="986"/>
      <c r="F22" s="987"/>
      <c r="G22" s="988"/>
      <c r="H22" s="986" t="s">
        <v>1699</v>
      </c>
      <c r="I22" s="988"/>
      <c r="J22" s="649" t="s">
        <v>1698</v>
      </c>
      <c r="K22" s="989" t="s">
        <v>1685</v>
      </c>
      <c r="L22" s="990"/>
      <c r="M22" s="118"/>
    </row>
    <row r="23" spans="1:13">
      <c r="A23" s="117"/>
      <c r="B23" s="845" t="s">
        <v>1701</v>
      </c>
      <c r="C23" s="846"/>
      <c r="D23" s="847"/>
      <c r="E23" s="1048"/>
      <c r="F23" s="1049"/>
      <c r="G23" s="1050"/>
      <c r="H23" s="986" t="s">
        <v>1699</v>
      </c>
      <c r="I23" s="988"/>
      <c r="J23" s="649" t="s">
        <v>1698</v>
      </c>
      <c r="K23" s="989" t="s">
        <v>1685</v>
      </c>
      <c r="L23" s="990"/>
      <c r="M23" s="118"/>
    </row>
    <row r="24" spans="1:13">
      <c r="A24" s="117"/>
      <c r="B24" s="1018" t="s">
        <v>1700</v>
      </c>
      <c r="C24" s="1019"/>
      <c r="D24" s="1020"/>
      <c r="E24" s="986" t="s">
        <v>1703</v>
      </c>
      <c r="F24" s="987"/>
      <c r="G24" s="988"/>
      <c r="H24" s="986"/>
      <c r="I24" s="988"/>
      <c r="J24" s="649" t="s">
        <v>1698</v>
      </c>
      <c r="K24" s="989" t="s">
        <v>1685</v>
      </c>
      <c r="L24" s="990"/>
      <c r="M24" s="118"/>
    </row>
    <row r="25" spans="1:13" ht="15.75" thickBot="1">
      <c r="A25" s="117"/>
      <c r="B25" s="1011" t="s">
        <v>1702</v>
      </c>
      <c r="C25" s="1012"/>
      <c r="D25" s="1013"/>
      <c r="E25" s="947" t="s">
        <v>1703</v>
      </c>
      <c r="F25" s="1017"/>
      <c r="G25" s="948"/>
      <c r="H25" s="947"/>
      <c r="I25" s="948"/>
      <c r="J25" s="760" t="s">
        <v>1698</v>
      </c>
      <c r="K25" s="984" t="s">
        <v>1685</v>
      </c>
      <c r="L25" s="985"/>
      <c r="M25" s="118"/>
    </row>
    <row r="26" spans="1:13" ht="15.75" customHeight="1" thickBot="1">
      <c r="A26" s="135"/>
      <c r="B26" s="970" t="s">
        <v>1501</v>
      </c>
      <c r="C26" s="971"/>
      <c r="D26" s="971"/>
      <c r="E26" s="971"/>
      <c r="F26" s="971"/>
      <c r="G26" s="971"/>
      <c r="H26" s="971"/>
      <c r="I26" s="971"/>
      <c r="J26" s="971"/>
      <c r="K26" s="971"/>
      <c r="L26" s="972"/>
      <c r="M26" s="120"/>
    </row>
    <row r="27" spans="1:13" ht="15.75" customHeight="1">
      <c r="A27" s="135"/>
      <c r="B27" s="1051" t="s">
        <v>1717</v>
      </c>
      <c r="C27" s="1052"/>
      <c r="D27" s="1053"/>
      <c r="E27" s="875" t="s">
        <v>1716</v>
      </c>
      <c r="F27" s="876"/>
      <c r="G27" s="877"/>
      <c r="H27" s="875">
        <v>8.0000000000000002E-3</v>
      </c>
      <c r="I27" s="877"/>
      <c r="J27" s="652">
        <v>0.02</v>
      </c>
      <c r="K27" s="1054">
        <v>262</v>
      </c>
      <c r="L27" s="1055"/>
      <c r="M27" s="120"/>
    </row>
    <row r="28" spans="1:13">
      <c r="A28" s="119"/>
      <c r="B28" s="845" t="s">
        <v>1503</v>
      </c>
      <c r="C28" s="846"/>
      <c r="D28" s="847"/>
      <c r="E28" s="875" t="s">
        <v>1502</v>
      </c>
      <c r="F28" s="876"/>
      <c r="G28" s="877"/>
      <c r="H28" s="875">
        <v>1.7000000000000001E-2</v>
      </c>
      <c r="I28" s="877"/>
      <c r="J28" s="755">
        <v>4.2999999999999997E-2</v>
      </c>
      <c r="K28" s="1029">
        <v>397</v>
      </c>
      <c r="L28" s="1030"/>
      <c r="M28" s="118"/>
    </row>
    <row r="29" spans="1:13">
      <c r="A29" s="119"/>
      <c r="B29" s="845" t="s">
        <v>1505</v>
      </c>
      <c r="C29" s="846"/>
      <c r="D29" s="847"/>
      <c r="E29" s="875" t="s">
        <v>1504</v>
      </c>
      <c r="F29" s="876"/>
      <c r="G29" s="877"/>
      <c r="H29" s="868">
        <v>2.1999999999999999E-2</v>
      </c>
      <c r="I29" s="869"/>
      <c r="J29" s="651">
        <v>5.3999999999999999E-2</v>
      </c>
      <c r="K29" s="966">
        <v>446</v>
      </c>
      <c r="L29" s="967"/>
      <c r="M29" s="120"/>
    </row>
    <row r="30" spans="1:13">
      <c r="A30" s="128"/>
      <c r="B30" s="845" t="s">
        <v>1507</v>
      </c>
      <c r="C30" s="846"/>
      <c r="D30" s="847"/>
      <c r="E30" s="875" t="s">
        <v>1506</v>
      </c>
      <c r="F30" s="876"/>
      <c r="G30" s="877"/>
      <c r="H30" s="868">
        <v>2.5999999999999999E-2</v>
      </c>
      <c r="I30" s="869"/>
      <c r="J30" s="651">
        <v>6.5000000000000002E-2</v>
      </c>
      <c r="K30" s="966">
        <v>469</v>
      </c>
      <c r="L30" s="967"/>
      <c r="M30" s="120"/>
    </row>
    <row r="31" spans="1:13">
      <c r="A31" s="117"/>
      <c r="B31" s="845" t="s">
        <v>1509</v>
      </c>
      <c r="C31" s="846"/>
      <c r="D31" s="847"/>
      <c r="E31" s="875" t="s">
        <v>1508</v>
      </c>
      <c r="F31" s="876"/>
      <c r="G31" s="877"/>
      <c r="H31" s="868">
        <v>2.8000000000000001E-2</v>
      </c>
      <c r="I31" s="869"/>
      <c r="J31" s="651">
        <v>7.0999999999999994E-2</v>
      </c>
      <c r="K31" s="966">
        <v>510</v>
      </c>
      <c r="L31" s="967"/>
      <c r="M31" s="118"/>
    </row>
    <row r="32" spans="1:13">
      <c r="A32" s="135"/>
      <c r="B32" s="845" t="s">
        <v>1511</v>
      </c>
      <c r="C32" s="846"/>
      <c r="D32" s="847"/>
      <c r="E32" s="875" t="s">
        <v>1510</v>
      </c>
      <c r="F32" s="876"/>
      <c r="G32" s="877"/>
      <c r="H32" s="868">
        <v>3.3000000000000002E-2</v>
      </c>
      <c r="I32" s="869"/>
      <c r="J32" s="651">
        <v>8.1000000000000003E-2</v>
      </c>
      <c r="K32" s="966">
        <v>619</v>
      </c>
      <c r="L32" s="967"/>
      <c r="M32" s="124"/>
    </row>
    <row r="33" spans="1:13">
      <c r="A33" s="138"/>
      <c r="B33" s="845" t="s">
        <v>1513</v>
      </c>
      <c r="C33" s="846"/>
      <c r="D33" s="847"/>
      <c r="E33" s="875" t="s">
        <v>1512</v>
      </c>
      <c r="F33" s="876"/>
      <c r="G33" s="877"/>
      <c r="H33" s="868">
        <v>3.6999999999999998E-2</v>
      </c>
      <c r="I33" s="869"/>
      <c r="J33" s="651">
        <v>9.1999999999999998E-2</v>
      </c>
      <c r="K33" s="966">
        <v>681</v>
      </c>
      <c r="L33" s="967"/>
      <c r="M33" s="134"/>
    </row>
    <row r="34" spans="1:13">
      <c r="A34" s="126"/>
      <c r="B34" s="845" t="s">
        <v>1515</v>
      </c>
      <c r="C34" s="846"/>
      <c r="D34" s="847"/>
      <c r="E34" s="875" t="s">
        <v>1514</v>
      </c>
      <c r="F34" s="876"/>
      <c r="G34" s="877"/>
      <c r="H34" s="868">
        <v>4.1000000000000002E-2</v>
      </c>
      <c r="I34" s="869"/>
      <c r="J34" s="651">
        <v>0.10299999999999999</v>
      </c>
      <c r="K34" s="966">
        <v>804</v>
      </c>
      <c r="L34" s="967"/>
      <c r="M34" s="118"/>
    </row>
    <row r="35" spans="1:13">
      <c r="A35" s="122"/>
      <c r="B35" s="845" t="s">
        <v>1517</v>
      </c>
      <c r="C35" s="846"/>
      <c r="D35" s="847"/>
      <c r="E35" s="875" t="s">
        <v>1516</v>
      </c>
      <c r="F35" s="876"/>
      <c r="G35" s="877"/>
      <c r="H35" s="868">
        <v>4.3999999999999997E-2</v>
      </c>
      <c r="I35" s="869"/>
      <c r="J35" s="651">
        <v>0.109</v>
      </c>
      <c r="K35" s="966">
        <v>948</v>
      </c>
      <c r="L35" s="967"/>
      <c r="M35" s="124"/>
    </row>
    <row r="36" spans="1:13">
      <c r="A36" s="126"/>
      <c r="B36" s="845" t="s">
        <v>1519</v>
      </c>
      <c r="C36" s="846"/>
      <c r="D36" s="847"/>
      <c r="E36" s="875" t="s">
        <v>1518</v>
      </c>
      <c r="F36" s="876"/>
      <c r="G36" s="877"/>
      <c r="H36" s="868">
        <v>4.8000000000000001E-2</v>
      </c>
      <c r="I36" s="869"/>
      <c r="J36" s="651">
        <v>0.12</v>
      </c>
      <c r="K36" s="966">
        <v>996</v>
      </c>
      <c r="L36" s="967"/>
      <c r="M36" s="124"/>
    </row>
    <row r="37" spans="1:13">
      <c r="A37" s="126"/>
      <c r="B37" s="1000" t="s">
        <v>1521</v>
      </c>
      <c r="C37" s="1001"/>
      <c r="D37" s="1035"/>
      <c r="E37" s="875" t="s">
        <v>1520</v>
      </c>
      <c r="F37" s="876"/>
      <c r="G37" s="877"/>
      <c r="H37" s="1031">
        <v>0.05</v>
      </c>
      <c r="I37" s="1032"/>
      <c r="J37" s="756">
        <v>0.125</v>
      </c>
      <c r="K37" s="966">
        <v>1040</v>
      </c>
      <c r="L37" s="967"/>
      <c r="M37" s="124"/>
    </row>
    <row r="38" spans="1:13">
      <c r="A38" s="139"/>
      <c r="B38" s="845" t="s">
        <v>1523</v>
      </c>
      <c r="C38" s="846"/>
      <c r="D38" s="847"/>
      <c r="E38" s="875" t="s">
        <v>1522</v>
      </c>
      <c r="F38" s="876"/>
      <c r="G38" s="877"/>
      <c r="H38" s="868">
        <v>3.4000000000000002E-2</v>
      </c>
      <c r="I38" s="869"/>
      <c r="J38" s="651">
        <v>8.5000000000000006E-2</v>
      </c>
      <c r="K38" s="966">
        <v>677</v>
      </c>
      <c r="L38" s="967"/>
      <c r="M38" s="124"/>
    </row>
    <row r="39" spans="1:13">
      <c r="A39" s="140"/>
      <c r="B39" s="845" t="s">
        <v>1525</v>
      </c>
      <c r="C39" s="846"/>
      <c r="D39" s="847"/>
      <c r="E39" s="875" t="s">
        <v>1524</v>
      </c>
      <c r="F39" s="876"/>
      <c r="G39" s="877"/>
      <c r="H39" s="868">
        <v>4.1000000000000002E-2</v>
      </c>
      <c r="I39" s="869"/>
      <c r="J39" s="651">
        <v>0.10199999999999999</v>
      </c>
      <c r="K39" s="966">
        <v>882</v>
      </c>
      <c r="L39" s="967"/>
      <c r="M39" s="134"/>
    </row>
    <row r="40" spans="1:13">
      <c r="A40" s="123"/>
      <c r="B40" s="845" t="s">
        <v>1527</v>
      </c>
      <c r="C40" s="846"/>
      <c r="D40" s="847"/>
      <c r="E40" s="875" t="s">
        <v>1526</v>
      </c>
      <c r="F40" s="876"/>
      <c r="G40" s="877"/>
      <c r="H40" s="868">
        <v>4.8000000000000001E-2</v>
      </c>
      <c r="I40" s="869"/>
      <c r="J40" s="651">
        <v>0.11899999999999999</v>
      </c>
      <c r="K40" s="966">
        <v>1072</v>
      </c>
      <c r="L40" s="967"/>
      <c r="M40" s="118"/>
    </row>
    <row r="41" spans="1:13">
      <c r="A41" s="123"/>
      <c r="B41" s="1000" t="s">
        <v>1528</v>
      </c>
      <c r="C41" s="1001"/>
      <c r="D41" s="1035"/>
      <c r="E41" s="875" t="s">
        <v>1526</v>
      </c>
      <c r="F41" s="876"/>
      <c r="G41" s="877"/>
      <c r="H41" s="1033">
        <v>4.8000000000000001E-2</v>
      </c>
      <c r="I41" s="1034"/>
      <c r="J41" s="756">
        <v>0.11899999999999999</v>
      </c>
      <c r="K41" s="945">
        <v>1016</v>
      </c>
      <c r="L41" s="946"/>
      <c r="M41" s="118"/>
    </row>
    <row r="42" spans="1:13">
      <c r="A42" s="119"/>
      <c r="B42" s="845" t="s">
        <v>1530</v>
      </c>
      <c r="C42" s="846"/>
      <c r="D42" s="847"/>
      <c r="E42" s="875" t="s">
        <v>1529</v>
      </c>
      <c r="F42" s="876"/>
      <c r="G42" s="877"/>
      <c r="H42" s="868">
        <v>5.5E-2</v>
      </c>
      <c r="I42" s="869"/>
      <c r="J42" s="651">
        <v>0.13700000000000001</v>
      </c>
      <c r="K42" s="945">
        <v>1006</v>
      </c>
      <c r="L42" s="946"/>
      <c r="M42" s="118"/>
    </row>
    <row r="43" spans="1:13">
      <c r="A43" s="135"/>
      <c r="B43" s="845" t="s">
        <v>1532</v>
      </c>
      <c r="C43" s="846"/>
      <c r="D43" s="847"/>
      <c r="E43" s="875" t="s">
        <v>1531</v>
      </c>
      <c r="F43" s="876"/>
      <c r="G43" s="877"/>
      <c r="H43" s="868">
        <v>6.5000000000000002E-2</v>
      </c>
      <c r="I43" s="869"/>
      <c r="J43" s="651">
        <v>0.16200000000000001</v>
      </c>
      <c r="K43" s="945">
        <v>1193</v>
      </c>
      <c r="L43" s="946"/>
      <c r="M43" s="124"/>
    </row>
    <row r="44" spans="1:13">
      <c r="A44" s="117"/>
      <c r="B44" s="845" t="s">
        <v>1534</v>
      </c>
      <c r="C44" s="846"/>
      <c r="D44" s="847"/>
      <c r="E44" s="875" t="s">
        <v>1533</v>
      </c>
      <c r="F44" s="876"/>
      <c r="G44" s="877"/>
      <c r="H44" s="868">
        <v>7.1999999999999995E-2</v>
      </c>
      <c r="I44" s="869"/>
      <c r="J44" s="651">
        <v>0.18</v>
      </c>
      <c r="K44" s="945">
        <v>1530</v>
      </c>
      <c r="L44" s="946"/>
      <c r="M44" s="134"/>
    </row>
    <row r="45" spans="1:13">
      <c r="A45" s="128"/>
      <c r="B45" s="845" t="s">
        <v>1536</v>
      </c>
      <c r="C45" s="846"/>
      <c r="D45" s="847"/>
      <c r="E45" s="875" t="s">
        <v>1535</v>
      </c>
      <c r="F45" s="876"/>
      <c r="G45" s="877"/>
      <c r="H45" s="868">
        <v>7.9000000000000001E-2</v>
      </c>
      <c r="I45" s="869"/>
      <c r="J45" s="651">
        <v>0.19700000000000001</v>
      </c>
      <c r="K45" s="945">
        <v>1853</v>
      </c>
      <c r="L45" s="946"/>
      <c r="M45" s="134"/>
    </row>
    <row r="46" spans="1:13">
      <c r="A46" s="119"/>
      <c r="B46" s="845" t="s">
        <v>1538</v>
      </c>
      <c r="C46" s="846"/>
      <c r="D46" s="847"/>
      <c r="E46" s="875" t="s">
        <v>1537</v>
      </c>
      <c r="F46" s="876"/>
      <c r="G46" s="877"/>
      <c r="H46" s="868">
        <v>8.8999999999999996E-2</v>
      </c>
      <c r="I46" s="869"/>
      <c r="J46" s="651">
        <v>0.222</v>
      </c>
      <c r="K46" s="945">
        <v>1675</v>
      </c>
      <c r="L46" s="946"/>
      <c r="M46" s="120"/>
    </row>
    <row r="47" spans="1:13">
      <c r="A47" s="119"/>
      <c r="B47" s="845" t="s">
        <v>1540</v>
      </c>
      <c r="C47" s="846"/>
      <c r="D47" s="847"/>
      <c r="E47" s="875" t="s">
        <v>1539</v>
      </c>
      <c r="F47" s="876"/>
      <c r="G47" s="877"/>
      <c r="H47" s="868">
        <v>9.6000000000000002E-2</v>
      </c>
      <c r="I47" s="869"/>
      <c r="J47" s="651">
        <v>0.24</v>
      </c>
      <c r="K47" s="945">
        <v>2196</v>
      </c>
      <c r="L47" s="946"/>
      <c r="M47" s="118"/>
    </row>
    <row r="48" spans="1:13">
      <c r="A48" s="119"/>
      <c r="B48" s="1000" t="s">
        <v>1542</v>
      </c>
      <c r="C48" s="1001"/>
      <c r="D48" s="1035"/>
      <c r="E48" s="875" t="s">
        <v>1541</v>
      </c>
      <c r="F48" s="876"/>
      <c r="G48" s="877"/>
      <c r="H48" s="1031">
        <v>0.10299999999999999</v>
      </c>
      <c r="I48" s="1032"/>
      <c r="J48" s="757">
        <v>0.25700000000000001</v>
      </c>
      <c r="K48" s="966">
        <v>2476</v>
      </c>
      <c r="L48" s="967"/>
      <c r="M48" s="118"/>
    </row>
    <row r="49" spans="1:13">
      <c r="A49" s="119"/>
      <c r="B49" s="1000" t="s">
        <v>1544</v>
      </c>
      <c r="C49" s="1001"/>
      <c r="D49" s="1035"/>
      <c r="E49" s="875" t="s">
        <v>1543</v>
      </c>
      <c r="F49" s="876"/>
      <c r="G49" s="877"/>
      <c r="H49" s="1031">
        <v>0.1</v>
      </c>
      <c r="I49" s="1032"/>
      <c r="J49" s="757">
        <v>0.25</v>
      </c>
      <c r="K49" s="966">
        <v>2214</v>
      </c>
      <c r="L49" s="967"/>
      <c r="M49" s="118"/>
    </row>
    <row r="50" spans="1:13">
      <c r="A50" s="128"/>
      <c r="B50" s="1000" t="s">
        <v>1546</v>
      </c>
      <c r="C50" s="1001"/>
      <c r="D50" s="1035"/>
      <c r="E50" s="875" t="s">
        <v>1545</v>
      </c>
      <c r="F50" s="876"/>
      <c r="G50" s="877"/>
      <c r="H50" s="868">
        <v>0.114</v>
      </c>
      <c r="I50" s="869"/>
      <c r="J50" s="651">
        <v>0.28499999999999998</v>
      </c>
      <c r="K50" s="966">
        <v>2542</v>
      </c>
      <c r="L50" s="967"/>
      <c r="M50" s="120"/>
    </row>
    <row r="51" spans="1:13">
      <c r="A51" s="117"/>
      <c r="B51" s="1000" t="s">
        <v>1548</v>
      </c>
      <c r="C51" s="1001"/>
      <c r="D51" s="1035"/>
      <c r="E51" s="875" t="s">
        <v>1547</v>
      </c>
      <c r="F51" s="876"/>
      <c r="G51" s="877"/>
      <c r="H51" s="868">
        <v>0.13500000000000001</v>
      </c>
      <c r="I51" s="869"/>
      <c r="J51" s="651">
        <v>0.33800000000000002</v>
      </c>
      <c r="K51" s="966">
        <v>2754</v>
      </c>
      <c r="L51" s="967"/>
      <c r="M51" s="120"/>
    </row>
    <row r="52" spans="1:13">
      <c r="A52" s="117"/>
      <c r="B52" s="1000" t="s">
        <v>1549</v>
      </c>
      <c r="C52" s="1001"/>
      <c r="D52" s="1035"/>
      <c r="E52" s="875" t="s">
        <v>1547</v>
      </c>
      <c r="F52" s="876"/>
      <c r="G52" s="877"/>
      <c r="H52" s="868">
        <v>0.13500000000000001</v>
      </c>
      <c r="I52" s="869"/>
      <c r="J52" s="651">
        <v>0.33800000000000002</v>
      </c>
      <c r="K52" s="966">
        <v>3016</v>
      </c>
      <c r="L52" s="967"/>
      <c r="M52" s="120"/>
    </row>
    <row r="53" spans="1:13">
      <c r="A53" s="117"/>
      <c r="B53" s="1000" t="s">
        <v>1684</v>
      </c>
      <c r="C53" s="1001"/>
      <c r="D53" s="1035"/>
      <c r="E53" s="875" t="s">
        <v>1550</v>
      </c>
      <c r="F53" s="876"/>
      <c r="G53" s="877"/>
      <c r="H53" s="868">
        <v>0.15</v>
      </c>
      <c r="I53" s="869"/>
      <c r="J53" s="651">
        <v>0.375</v>
      </c>
      <c r="K53" s="945">
        <v>3825</v>
      </c>
      <c r="L53" s="946"/>
      <c r="M53" s="120"/>
    </row>
    <row r="54" spans="1:13" ht="15.75" thickBot="1">
      <c r="A54" s="117"/>
      <c r="B54" s="845" t="s">
        <v>1683</v>
      </c>
      <c r="C54" s="846"/>
      <c r="D54" s="847"/>
      <c r="E54" s="875" t="s">
        <v>1551</v>
      </c>
      <c r="F54" s="876"/>
      <c r="G54" s="877"/>
      <c r="H54" s="868">
        <v>0.16400000000000001</v>
      </c>
      <c r="I54" s="869"/>
      <c r="J54" s="758">
        <v>0.41</v>
      </c>
      <c r="K54" s="945">
        <v>4744</v>
      </c>
      <c r="L54" s="946"/>
      <c r="M54" s="120"/>
    </row>
    <row r="55" spans="1:13">
      <c r="A55" s="132"/>
      <c r="B55" s="845" t="s">
        <v>1553</v>
      </c>
      <c r="C55" s="846"/>
      <c r="D55" s="847"/>
      <c r="E55" s="875" t="s">
        <v>1552</v>
      </c>
      <c r="F55" s="876"/>
      <c r="G55" s="877"/>
      <c r="H55" s="868">
        <v>0.185</v>
      </c>
      <c r="I55" s="869"/>
      <c r="J55" s="651">
        <v>0.46300000000000002</v>
      </c>
      <c r="K55" s="945">
        <v>4229</v>
      </c>
      <c r="L55" s="946"/>
      <c r="M55" s="120"/>
    </row>
    <row r="56" spans="1:13">
      <c r="A56" s="111"/>
      <c r="B56" s="845" t="s">
        <v>1555</v>
      </c>
      <c r="C56" s="846"/>
      <c r="D56" s="847"/>
      <c r="E56" s="875" t="s">
        <v>1554</v>
      </c>
      <c r="F56" s="876"/>
      <c r="G56" s="877"/>
      <c r="H56" s="868">
        <v>0.2</v>
      </c>
      <c r="I56" s="869"/>
      <c r="J56" s="759">
        <v>0.5</v>
      </c>
      <c r="K56" s="945">
        <v>5486</v>
      </c>
      <c r="L56" s="946"/>
      <c r="M56" s="120"/>
    </row>
    <row r="57" spans="1:13">
      <c r="A57" s="111"/>
      <c r="B57" s="845" t="s">
        <v>1556</v>
      </c>
      <c r="C57" s="846"/>
      <c r="D57" s="847"/>
      <c r="E57" s="875" t="s">
        <v>1557</v>
      </c>
      <c r="F57" s="876"/>
      <c r="G57" s="877"/>
      <c r="H57" s="868">
        <v>2.8000000000000001E-2</v>
      </c>
      <c r="I57" s="869"/>
      <c r="J57" s="652">
        <v>1.0999999999999999E-2</v>
      </c>
      <c r="K57" s="966">
        <v>274</v>
      </c>
      <c r="L57" s="967"/>
      <c r="M57" s="120"/>
    </row>
    <row r="58" spans="1:13">
      <c r="A58" s="111"/>
      <c r="B58" s="845" t="s">
        <v>1558</v>
      </c>
      <c r="C58" s="846"/>
      <c r="D58" s="847"/>
      <c r="E58" s="875" t="s">
        <v>1559</v>
      </c>
      <c r="F58" s="876"/>
      <c r="G58" s="877"/>
      <c r="H58" s="868">
        <v>8.5000000000000006E-2</v>
      </c>
      <c r="I58" s="869"/>
      <c r="J58" s="652">
        <v>1.4E-2</v>
      </c>
      <c r="K58" s="968">
        <v>291</v>
      </c>
      <c r="L58" s="969"/>
      <c r="M58" s="120"/>
    </row>
    <row r="59" spans="1:13">
      <c r="A59" s="111"/>
      <c r="B59" s="845" t="s">
        <v>1560</v>
      </c>
      <c r="C59" s="846"/>
      <c r="D59" s="847"/>
      <c r="E59" s="875" t="s">
        <v>1561</v>
      </c>
      <c r="F59" s="876"/>
      <c r="G59" s="877"/>
      <c r="H59" s="868">
        <v>4.2999999999999997E-2</v>
      </c>
      <c r="I59" s="869"/>
      <c r="J59" s="652">
        <v>1.7000000000000001E-2</v>
      </c>
      <c r="K59" s="968">
        <v>324</v>
      </c>
      <c r="L59" s="969"/>
      <c r="M59" s="120"/>
    </row>
    <row r="60" spans="1:13">
      <c r="A60" s="111"/>
      <c r="B60" s="845" t="s">
        <v>1562</v>
      </c>
      <c r="C60" s="846"/>
      <c r="D60" s="847"/>
      <c r="E60" s="875" t="s">
        <v>1563</v>
      </c>
      <c r="F60" s="876"/>
      <c r="G60" s="877"/>
      <c r="H60" s="868">
        <v>4.4999999999999998E-2</v>
      </c>
      <c r="I60" s="869"/>
      <c r="J60" s="652">
        <v>1.7999999999999999E-2</v>
      </c>
      <c r="K60" s="968">
        <v>372</v>
      </c>
      <c r="L60" s="969"/>
      <c r="M60" s="120"/>
    </row>
    <row r="61" spans="1:13">
      <c r="A61" s="111"/>
      <c r="B61" s="845" t="s">
        <v>1564</v>
      </c>
      <c r="C61" s="846"/>
      <c r="D61" s="847"/>
      <c r="E61" s="875" t="s">
        <v>1565</v>
      </c>
      <c r="F61" s="876"/>
      <c r="G61" s="877"/>
      <c r="H61" s="868">
        <v>5.2999999999999999E-2</v>
      </c>
      <c r="I61" s="869"/>
      <c r="J61" s="652">
        <v>2.1000000000000001E-2</v>
      </c>
      <c r="K61" s="966">
        <v>457</v>
      </c>
      <c r="L61" s="967"/>
      <c r="M61" s="120"/>
    </row>
    <row r="62" spans="1:13">
      <c r="A62" s="111"/>
      <c r="B62" s="845" t="s">
        <v>1566</v>
      </c>
      <c r="C62" s="846"/>
      <c r="D62" s="847"/>
      <c r="E62" s="875" t="s">
        <v>1567</v>
      </c>
      <c r="F62" s="876"/>
      <c r="G62" s="877"/>
      <c r="H62" s="868">
        <v>7.2999999999999995E-2</v>
      </c>
      <c r="I62" s="869"/>
      <c r="J62" s="652">
        <v>2.9000000000000001E-2</v>
      </c>
      <c r="K62" s="966">
        <v>627</v>
      </c>
      <c r="L62" s="967"/>
      <c r="M62" s="120"/>
    </row>
    <row r="63" spans="1:13">
      <c r="A63" s="111"/>
      <c r="B63" s="845" t="s">
        <v>1568</v>
      </c>
      <c r="C63" s="846"/>
      <c r="D63" s="847"/>
      <c r="E63" s="875" t="s">
        <v>1569</v>
      </c>
      <c r="F63" s="876"/>
      <c r="G63" s="877"/>
      <c r="H63" s="868">
        <v>8.7999999999999995E-2</v>
      </c>
      <c r="I63" s="869"/>
      <c r="J63" s="652">
        <v>3.5000000000000003E-2</v>
      </c>
      <c r="K63" s="966">
        <v>847</v>
      </c>
      <c r="L63" s="967"/>
      <c r="M63" s="120"/>
    </row>
    <row r="64" spans="1:13">
      <c r="A64" s="111"/>
      <c r="B64" s="845" t="s">
        <v>1570</v>
      </c>
      <c r="C64" s="846"/>
      <c r="D64" s="847"/>
      <c r="E64" s="875" t="s">
        <v>1571</v>
      </c>
      <c r="F64" s="876"/>
      <c r="G64" s="877"/>
      <c r="H64" s="868">
        <v>0.10299999999999999</v>
      </c>
      <c r="I64" s="869"/>
      <c r="J64" s="652">
        <v>4.1000000000000002E-2</v>
      </c>
      <c r="K64" s="968">
        <v>1176</v>
      </c>
      <c r="L64" s="969"/>
      <c r="M64" s="120"/>
    </row>
    <row r="65" spans="1:13">
      <c r="A65" s="111"/>
      <c r="B65" s="1026" t="s">
        <v>1572</v>
      </c>
      <c r="C65" s="1027"/>
      <c r="D65" s="1028"/>
      <c r="E65" s="875" t="s">
        <v>1573</v>
      </c>
      <c r="F65" s="876"/>
      <c r="G65" s="877"/>
      <c r="H65" s="868">
        <v>0.05</v>
      </c>
      <c r="I65" s="869"/>
      <c r="J65" s="755">
        <v>0.125</v>
      </c>
      <c r="K65" s="968">
        <v>806</v>
      </c>
      <c r="L65" s="969"/>
      <c r="M65" s="120"/>
    </row>
    <row r="66" spans="1:13">
      <c r="A66" s="111"/>
      <c r="B66" s="845" t="s">
        <v>1574</v>
      </c>
      <c r="C66" s="846"/>
      <c r="D66" s="847"/>
      <c r="E66" s="875" t="s">
        <v>1575</v>
      </c>
      <c r="F66" s="876"/>
      <c r="G66" s="877"/>
      <c r="H66" s="868">
        <v>0.11700000000000001</v>
      </c>
      <c r="I66" s="869"/>
      <c r="J66" s="652">
        <v>4.7E-2</v>
      </c>
      <c r="K66" s="968">
        <v>780</v>
      </c>
      <c r="L66" s="969"/>
      <c r="M66" s="120"/>
    </row>
    <row r="67" spans="1:13">
      <c r="A67" s="111"/>
      <c r="B67" s="845" t="s">
        <v>1576</v>
      </c>
      <c r="C67" s="846"/>
      <c r="D67" s="847"/>
      <c r="E67" s="875" t="s">
        <v>1577</v>
      </c>
      <c r="F67" s="876"/>
      <c r="G67" s="877"/>
      <c r="H67" s="868">
        <v>0.14000000000000001</v>
      </c>
      <c r="I67" s="869"/>
      <c r="J67" s="652">
        <v>5.6000000000000001E-2</v>
      </c>
      <c r="K67" s="968">
        <v>1067</v>
      </c>
      <c r="L67" s="969"/>
      <c r="M67" s="120"/>
    </row>
    <row r="68" spans="1:13">
      <c r="A68" s="111"/>
      <c r="B68" s="845" t="s">
        <v>1578</v>
      </c>
      <c r="C68" s="846"/>
      <c r="D68" s="847"/>
      <c r="E68" s="875" t="s">
        <v>1579</v>
      </c>
      <c r="F68" s="876"/>
      <c r="G68" s="877"/>
      <c r="H68" s="868">
        <v>0.155</v>
      </c>
      <c r="I68" s="869"/>
      <c r="J68" s="652">
        <v>6.2E-2</v>
      </c>
      <c r="K68" s="968">
        <v>1629</v>
      </c>
      <c r="L68" s="969"/>
      <c r="M68" s="120"/>
    </row>
    <row r="69" spans="1:13">
      <c r="A69" s="111"/>
      <c r="B69" s="845" t="s">
        <v>1580</v>
      </c>
      <c r="C69" s="846"/>
      <c r="D69" s="847"/>
      <c r="E69" s="875" t="s">
        <v>1581</v>
      </c>
      <c r="F69" s="876"/>
      <c r="G69" s="877"/>
      <c r="H69" s="868">
        <v>0.245</v>
      </c>
      <c r="I69" s="869"/>
      <c r="J69" s="652">
        <v>9.8000000000000004E-2</v>
      </c>
      <c r="K69" s="968">
        <v>1987</v>
      </c>
      <c r="L69" s="969"/>
      <c r="M69" s="120"/>
    </row>
    <row r="70" spans="1:13">
      <c r="A70" s="111"/>
      <c r="B70" s="845" t="s">
        <v>1582</v>
      </c>
      <c r="C70" s="846"/>
      <c r="D70" s="847"/>
      <c r="E70" s="875" t="s">
        <v>1583</v>
      </c>
      <c r="F70" s="876"/>
      <c r="G70" s="877"/>
      <c r="H70" s="868">
        <v>0.29199999999999998</v>
      </c>
      <c r="I70" s="869"/>
      <c r="J70" s="652">
        <v>0.11700000000000001</v>
      </c>
      <c r="K70" s="968">
        <v>3540</v>
      </c>
      <c r="L70" s="969"/>
      <c r="M70" s="120"/>
    </row>
    <row r="71" spans="1:13" ht="15.75" thickBot="1">
      <c r="A71" s="111"/>
      <c r="B71" s="848" t="s">
        <v>1584</v>
      </c>
      <c r="C71" s="849"/>
      <c r="D71" s="850"/>
      <c r="E71" s="872" t="s">
        <v>1585</v>
      </c>
      <c r="F71" s="873"/>
      <c r="G71" s="874"/>
      <c r="H71" s="870">
        <v>0.32300000000000001</v>
      </c>
      <c r="I71" s="871"/>
      <c r="J71" s="659">
        <v>0.129</v>
      </c>
      <c r="K71" s="991">
        <v>6702</v>
      </c>
      <c r="L71" s="992"/>
      <c r="M71" s="120"/>
    </row>
    <row r="72" spans="1:13" ht="15.75" customHeight="1" thickBot="1">
      <c r="A72" s="128"/>
      <c r="B72" s="970" t="s">
        <v>1608</v>
      </c>
      <c r="C72" s="971"/>
      <c r="D72" s="971"/>
      <c r="E72" s="971"/>
      <c r="F72" s="971"/>
      <c r="G72" s="971"/>
      <c r="H72" s="971"/>
      <c r="I72" s="971"/>
      <c r="J72" s="971"/>
      <c r="K72" s="971"/>
      <c r="L72" s="972"/>
      <c r="M72" s="118"/>
    </row>
    <row r="73" spans="1:13">
      <c r="A73" s="117"/>
      <c r="B73" s="851" t="s">
        <v>1609</v>
      </c>
      <c r="C73" s="852"/>
      <c r="D73" s="852"/>
      <c r="E73" s="927" t="s">
        <v>1610</v>
      </c>
      <c r="F73" s="928"/>
      <c r="G73" s="929"/>
      <c r="H73" s="925">
        <v>0.1</v>
      </c>
      <c r="I73" s="926"/>
      <c r="J73" s="650">
        <v>0.25</v>
      </c>
      <c r="K73" s="1021">
        <v>3460</v>
      </c>
      <c r="L73" s="1022"/>
      <c r="M73" s="120"/>
    </row>
    <row r="74" spans="1:13">
      <c r="A74" s="135"/>
      <c r="B74" s="845" t="s">
        <v>1611</v>
      </c>
      <c r="C74" s="846"/>
      <c r="D74" s="846"/>
      <c r="E74" s="875" t="s">
        <v>1612</v>
      </c>
      <c r="F74" s="876"/>
      <c r="G74" s="877"/>
      <c r="H74" s="868">
        <v>0.15</v>
      </c>
      <c r="I74" s="869"/>
      <c r="J74" s="651">
        <v>0.38</v>
      </c>
      <c r="K74" s="968">
        <v>4238</v>
      </c>
      <c r="L74" s="969"/>
      <c r="M74" s="120"/>
    </row>
    <row r="75" spans="1:13">
      <c r="A75" s="135"/>
      <c r="B75" s="845" t="s">
        <v>1613</v>
      </c>
      <c r="C75" s="846"/>
      <c r="D75" s="846"/>
      <c r="E75" s="875" t="s">
        <v>1614</v>
      </c>
      <c r="F75" s="876"/>
      <c r="G75" s="877"/>
      <c r="H75" s="868">
        <v>0.17</v>
      </c>
      <c r="I75" s="869"/>
      <c r="J75" s="651">
        <v>0.43</v>
      </c>
      <c r="K75" s="968">
        <v>5452</v>
      </c>
      <c r="L75" s="969"/>
      <c r="M75" s="118"/>
    </row>
    <row r="76" spans="1:13">
      <c r="A76" s="119"/>
      <c r="B76" s="845" t="s">
        <v>1615</v>
      </c>
      <c r="C76" s="846"/>
      <c r="D76" s="846"/>
      <c r="E76" s="875" t="s">
        <v>1616</v>
      </c>
      <c r="F76" s="876"/>
      <c r="G76" s="877"/>
      <c r="H76" s="875">
        <v>0.47799999999999998</v>
      </c>
      <c r="I76" s="877"/>
      <c r="J76" s="652">
        <v>1.2</v>
      </c>
      <c r="K76" s="968">
        <v>19813</v>
      </c>
      <c r="L76" s="969"/>
      <c r="M76" s="124"/>
    </row>
    <row r="77" spans="1:13">
      <c r="A77" s="128"/>
      <c r="B77" s="845" t="s">
        <v>1617</v>
      </c>
      <c r="C77" s="846"/>
      <c r="D77" s="846"/>
      <c r="E77" s="875" t="s">
        <v>1618</v>
      </c>
      <c r="F77" s="876"/>
      <c r="G77" s="877"/>
      <c r="H77" s="868">
        <v>0.53900000000000003</v>
      </c>
      <c r="I77" s="869"/>
      <c r="J77" s="652">
        <v>1.35</v>
      </c>
      <c r="K77" s="968">
        <v>22285</v>
      </c>
      <c r="L77" s="969"/>
      <c r="M77" s="134"/>
    </row>
    <row r="78" spans="1:13">
      <c r="A78" s="119"/>
      <c r="B78" s="845" t="s">
        <v>1619</v>
      </c>
      <c r="C78" s="846"/>
      <c r="D78" s="846"/>
      <c r="E78" s="875" t="s">
        <v>1620</v>
      </c>
      <c r="F78" s="876"/>
      <c r="G78" s="877"/>
      <c r="H78" s="868">
        <v>0.55800000000000005</v>
      </c>
      <c r="I78" s="869"/>
      <c r="J78" s="652">
        <v>1.395</v>
      </c>
      <c r="K78" s="966">
        <v>23075</v>
      </c>
      <c r="L78" s="967"/>
      <c r="M78" s="118"/>
    </row>
    <row r="79" spans="1:13">
      <c r="A79" s="119"/>
      <c r="B79" s="845" t="s">
        <v>1621</v>
      </c>
      <c r="C79" s="846"/>
      <c r="D79" s="846"/>
      <c r="E79" s="875" t="s">
        <v>1622</v>
      </c>
      <c r="F79" s="876"/>
      <c r="G79" s="877"/>
      <c r="H79" s="868">
        <v>0.57799999999999996</v>
      </c>
      <c r="I79" s="869"/>
      <c r="J79" s="652">
        <v>1.45</v>
      </c>
      <c r="K79" s="966">
        <v>23899</v>
      </c>
      <c r="L79" s="967"/>
      <c r="M79" s="124"/>
    </row>
    <row r="80" spans="1:13" ht="15.75" thickBot="1">
      <c r="A80" s="128"/>
      <c r="B80" s="848" t="s">
        <v>1623</v>
      </c>
      <c r="C80" s="849"/>
      <c r="D80" s="849"/>
      <c r="E80" s="872" t="s">
        <v>1624</v>
      </c>
      <c r="F80" s="873"/>
      <c r="G80" s="874"/>
      <c r="H80" s="870">
        <v>0.6</v>
      </c>
      <c r="I80" s="871"/>
      <c r="J80" s="653">
        <v>1.5</v>
      </c>
      <c r="K80" s="991">
        <v>24795</v>
      </c>
      <c r="L80" s="992"/>
      <c r="M80" s="124"/>
    </row>
    <row r="81" spans="1:13" ht="16.5" thickBot="1">
      <c r="A81" s="117"/>
      <c r="B81" s="1023" t="s">
        <v>1625</v>
      </c>
      <c r="C81" s="1024"/>
      <c r="D81" s="1024"/>
      <c r="E81" s="1024"/>
      <c r="F81" s="1024"/>
      <c r="G81" s="1024"/>
      <c r="H81" s="1024"/>
      <c r="I81" s="1024"/>
      <c r="J81" s="1024"/>
      <c r="K81" s="1024"/>
      <c r="L81" s="1025"/>
      <c r="M81" s="134"/>
    </row>
    <row r="82" spans="1:13">
      <c r="A82" s="135"/>
      <c r="B82" s="851" t="s">
        <v>1626</v>
      </c>
      <c r="C82" s="852"/>
      <c r="D82" s="852"/>
      <c r="E82" s="927" t="s">
        <v>1627</v>
      </c>
      <c r="F82" s="928"/>
      <c r="G82" s="929"/>
      <c r="H82" s="925">
        <v>0.11</v>
      </c>
      <c r="I82" s="926"/>
      <c r="J82" s="650">
        <v>0.27</v>
      </c>
      <c r="K82" s="1021">
        <v>2176</v>
      </c>
      <c r="L82" s="1022"/>
      <c r="M82" s="118"/>
    </row>
    <row r="83" spans="1:13">
      <c r="A83" s="128"/>
      <c r="B83" s="845" t="s">
        <v>1628</v>
      </c>
      <c r="C83" s="846"/>
      <c r="D83" s="846"/>
      <c r="E83" s="875" t="s">
        <v>1629</v>
      </c>
      <c r="F83" s="876"/>
      <c r="G83" s="877"/>
      <c r="H83" s="868">
        <v>0.09</v>
      </c>
      <c r="I83" s="869"/>
      <c r="J83" s="651">
        <v>0.21</v>
      </c>
      <c r="K83" s="968">
        <v>1449</v>
      </c>
      <c r="L83" s="969"/>
      <c r="M83" s="118"/>
    </row>
    <row r="84" spans="1:13">
      <c r="A84" s="117"/>
      <c r="B84" s="845" t="s">
        <v>1630</v>
      </c>
      <c r="C84" s="846"/>
      <c r="D84" s="846"/>
      <c r="E84" s="875" t="s">
        <v>1631</v>
      </c>
      <c r="F84" s="876"/>
      <c r="G84" s="877"/>
      <c r="H84" s="868">
        <v>0.16</v>
      </c>
      <c r="I84" s="869"/>
      <c r="J84" s="651">
        <v>0.41</v>
      </c>
      <c r="K84" s="968">
        <v>3325</v>
      </c>
      <c r="L84" s="969"/>
      <c r="M84" s="124"/>
    </row>
    <row r="85" spans="1:13">
      <c r="A85" s="117"/>
      <c r="B85" s="845" t="s">
        <v>1632</v>
      </c>
      <c r="C85" s="846"/>
      <c r="D85" s="846"/>
      <c r="E85" s="875" t="s">
        <v>1633</v>
      </c>
      <c r="F85" s="876"/>
      <c r="G85" s="877"/>
      <c r="H85" s="868">
        <v>0.16</v>
      </c>
      <c r="I85" s="869"/>
      <c r="J85" s="651">
        <v>0.41</v>
      </c>
      <c r="K85" s="968">
        <v>2914</v>
      </c>
      <c r="L85" s="969"/>
      <c r="M85" s="134"/>
    </row>
    <row r="86" spans="1:13">
      <c r="A86" s="119"/>
      <c r="B86" s="845" t="s">
        <v>1634</v>
      </c>
      <c r="C86" s="846"/>
      <c r="D86" s="846"/>
      <c r="E86" s="875" t="s">
        <v>1635</v>
      </c>
      <c r="F86" s="876"/>
      <c r="G86" s="877"/>
      <c r="H86" s="868">
        <v>0.04</v>
      </c>
      <c r="I86" s="869"/>
      <c r="J86" s="651">
        <v>0.1</v>
      </c>
      <c r="K86" s="968">
        <v>817</v>
      </c>
      <c r="L86" s="969"/>
      <c r="M86" s="134"/>
    </row>
    <row r="87" spans="1:13" ht="15.75" thickBot="1">
      <c r="A87" s="135"/>
      <c r="B87" s="848" t="s">
        <v>1636</v>
      </c>
      <c r="C87" s="849"/>
      <c r="D87" s="849"/>
      <c r="E87" s="872" t="s">
        <v>1637</v>
      </c>
      <c r="F87" s="873"/>
      <c r="G87" s="874"/>
      <c r="H87" s="870">
        <v>0.24</v>
      </c>
      <c r="I87" s="871"/>
      <c r="J87" s="653">
        <v>0.6</v>
      </c>
      <c r="K87" s="991">
        <v>4413</v>
      </c>
      <c r="L87" s="992"/>
      <c r="M87" s="120"/>
    </row>
    <row r="88" spans="1:13" ht="15.75" customHeight="1" thickBot="1">
      <c r="A88" s="119"/>
      <c r="B88" s="970" t="s">
        <v>1638</v>
      </c>
      <c r="C88" s="971"/>
      <c r="D88" s="971"/>
      <c r="E88" s="971"/>
      <c r="F88" s="971"/>
      <c r="G88" s="971"/>
      <c r="H88" s="971"/>
      <c r="I88" s="971"/>
      <c r="J88" s="971"/>
      <c r="K88" s="971"/>
      <c r="L88" s="972"/>
      <c r="M88" s="134"/>
    </row>
    <row r="89" spans="1:13">
      <c r="A89" s="119"/>
      <c r="B89" s="851" t="s">
        <v>1639</v>
      </c>
      <c r="C89" s="852"/>
      <c r="D89" s="852"/>
      <c r="E89" s="927" t="s">
        <v>1640</v>
      </c>
      <c r="F89" s="928"/>
      <c r="G89" s="929"/>
      <c r="H89" s="925">
        <v>1.2999999999999999E-2</v>
      </c>
      <c r="I89" s="926"/>
      <c r="J89" s="654">
        <v>0.05</v>
      </c>
      <c r="K89" s="964">
        <v>316</v>
      </c>
      <c r="L89" s="965"/>
      <c r="M89" s="124"/>
    </row>
    <row r="90" spans="1:13">
      <c r="A90" s="128"/>
      <c r="B90" s="845" t="s">
        <v>1641</v>
      </c>
      <c r="C90" s="846"/>
      <c r="D90" s="846"/>
      <c r="E90" s="875" t="s">
        <v>1642</v>
      </c>
      <c r="F90" s="876"/>
      <c r="G90" s="877"/>
      <c r="H90" s="868">
        <v>0.02</v>
      </c>
      <c r="I90" s="869"/>
      <c r="J90" s="652">
        <v>0.05</v>
      </c>
      <c r="K90" s="966">
        <v>381</v>
      </c>
      <c r="L90" s="967"/>
      <c r="M90" s="118"/>
    </row>
    <row r="91" spans="1:13">
      <c r="A91" s="135"/>
      <c r="B91" s="845" t="s">
        <v>1643</v>
      </c>
      <c r="C91" s="846"/>
      <c r="D91" s="846"/>
      <c r="E91" s="875" t="s">
        <v>1644</v>
      </c>
      <c r="F91" s="876"/>
      <c r="G91" s="877"/>
      <c r="H91" s="868">
        <v>0.03</v>
      </c>
      <c r="I91" s="869"/>
      <c r="J91" s="651">
        <v>6.8000000000000005E-2</v>
      </c>
      <c r="K91" s="968">
        <v>438</v>
      </c>
      <c r="L91" s="969"/>
      <c r="M91" s="120"/>
    </row>
    <row r="92" spans="1:13">
      <c r="A92" s="119"/>
      <c r="B92" s="845" t="s">
        <v>1645</v>
      </c>
      <c r="C92" s="846"/>
      <c r="D92" s="846"/>
      <c r="E92" s="875" t="s">
        <v>1644</v>
      </c>
      <c r="F92" s="876"/>
      <c r="G92" s="877"/>
      <c r="H92" s="868">
        <v>0.03</v>
      </c>
      <c r="I92" s="869"/>
      <c r="J92" s="651">
        <v>6.8000000000000005E-2</v>
      </c>
      <c r="K92" s="968">
        <v>516</v>
      </c>
      <c r="L92" s="969"/>
      <c r="M92" s="120"/>
    </row>
    <row r="93" spans="1:13">
      <c r="A93" s="128"/>
      <c r="B93" s="845" t="s">
        <v>1646</v>
      </c>
      <c r="C93" s="846"/>
      <c r="D93" s="846"/>
      <c r="E93" s="875" t="s">
        <v>1647</v>
      </c>
      <c r="F93" s="876"/>
      <c r="G93" s="877"/>
      <c r="H93" s="868">
        <v>0.05</v>
      </c>
      <c r="I93" s="869"/>
      <c r="J93" s="651">
        <v>0.13</v>
      </c>
      <c r="K93" s="968">
        <v>720</v>
      </c>
      <c r="L93" s="969"/>
      <c r="M93" s="118"/>
    </row>
    <row r="94" spans="1:13" ht="15.75" thickBot="1">
      <c r="A94" s="119"/>
      <c r="B94" s="848" t="s">
        <v>1648</v>
      </c>
      <c r="C94" s="849"/>
      <c r="D94" s="849"/>
      <c r="E94" s="872" t="s">
        <v>1647</v>
      </c>
      <c r="F94" s="873"/>
      <c r="G94" s="874"/>
      <c r="H94" s="870">
        <v>0.05</v>
      </c>
      <c r="I94" s="871"/>
      <c r="J94" s="653">
        <v>0.13</v>
      </c>
      <c r="K94" s="991">
        <v>845</v>
      </c>
      <c r="L94" s="992"/>
      <c r="M94" s="124"/>
    </row>
    <row r="95" spans="1:13" ht="15.75" customHeight="1" thickBot="1">
      <c r="A95" s="135"/>
      <c r="B95" s="970" t="s">
        <v>1652</v>
      </c>
      <c r="C95" s="971"/>
      <c r="D95" s="971"/>
      <c r="E95" s="971"/>
      <c r="F95" s="971"/>
      <c r="G95" s="971"/>
      <c r="H95" s="971"/>
      <c r="I95" s="971"/>
      <c r="J95" s="971"/>
      <c r="K95" s="971"/>
      <c r="L95" s="972"/>
      <c r="M95" s="134"/>
    </row>
    <row r="96" spans="1:13" ht="15.75" thickBot="1">
      <c r="A96" s="128"/>
      <c r="B96" s="957" t="s">
        <v>1653</v>
      </c>
      <c r="C96" s="958"/>
      <c r="D96" s="958"/>
      <c r="E96" s="959" t="s">
        <v>1654</v>
      </c>
      <c r="F96" s="960"/>
      <c r="G96" s="961"/>
      <c r="H96" s="962">
        <v>0.64</v>
      </c>
      <c r="I96" s="963"/>
      <c r="J96" s="655">
        <v>1.6</v>
      </c>
      <c r="K96" s="943">
        <v>10833</v>
      </c>
      <c r="L96" s="944"/>
      <c r="M96" s="134"/>
    </row>
    <row r="97" spans="1:13" ht="15.75" customHeight="1" thickBot="1">
      <c r="A97" s="117"/>
      <c r="B97" s="970" t="s">
        <v>1655</v>
      </c>
      <c r="C97" s="971"/>
      <c r="D97" s="971"/>
      <c r="E97" s="971"/>
      <c r="F97" s="971"/>
      <c r="G97" s="971"/>
      <c r="H97" s="971"/>
      <c r="I97" s="971"/>
      <c r="J97" s="971"/>
      <c r="K97" s="971"/>
      <c r="L97" s="972"/>
      <c r="M97" s="125"/>
    </row>
    <row r="98" spans="1:13" ht="15.75" thickBot="1">
      <c r="A98" s="119"/>
      <c r="B98" s="973" t="s">
        <v>1656</v>
      </c>
      <c r="C98" s="974"/>
      <c r="D98" s="974"/>
      <c r="E98" s="975" t="s">
        <v>1657</v>
      </c>
      <c r="F98" s="976"/>
      <c r="G98" s="977"/>
      <c r="H98" s="978">
        <v>0.3</v>
      </c>
      <c r="I98" s="979"/>
      <c r="J98" s="656">
        <v>0.88</v>
      </c>
      <c r="K98" s="980">
        <v>3226</v>
      </c>
      <c r="L98" s="981"/>
      <c r="M98" s="141"/>
    </row>
    <row r="99" spans="1:13" ht="15.75" customHeight="1" thickBot="1">
      <c r="A99" s="126"/>
      <c r="B99" s="970" t="s">
        <v>1658</v>
      </c>
      <c r="C99" s="971"/>
      <c r="D99" s="971"/>
      <c r="E99" s="971"/>
      <c r="F99" s="971"/>
      <c r="G99" s="971"/>
      <c r="H99" s="971"/>
      <c r="I99" s="971"/>
      <c r="J99" s="971"/>
      <c r="K99" s="971"/>
      <c r="L99" s="972"/>
      <c r="M99" s="118"/>
    </row>
    <row r="100" spans="1:13">
      <c r="A100" s="139"/>
      <c r="B100" s="957" t="s">
        <v>1659</v>
      </c>
      <c r="C100" s="958"/>
      <c r="D100" s="958"/>
      <c r="E100" s="927" t="s">
        <v>1709</v>
      </c>
      <c r="F100" s="928"/>
      <c r="G100" s="929"/>
      <c r="H100" s="925">
        <v>0.53</v>
      </c>
      <c r="I100" s="926"/>
      <c r="J100" s="654">
        <v>1.33</v>
      </c>
      <c r="K100" s="949">
        <v>10634</v>
      </c>
      <c r="L100" s="950"/>
      <c r="M100" s="124"/>
    </row>
    <row r="101" spans="1:13">
      <c r="A101" s="140"/>
      <c r="B101" s="998" t="s">
        <v>1660</v>
      </c>
      <c r="C101" s="999"/>
      <c r="D101" s="999"/>
      <c r="E101" s="875" t="s">
        <v>1661</v>
      </c>
      <c r="F101" s="876"/>
      <c r="G101" s="877"/>
      <c r="H101" s="868">
        <v>0.60699999999999998</v>
      </c>
      <c r="I101" s="869"/>
      <c r="J101" s="652">
        <v>1.52</v>
      </c>
      <c r="K101" s="951">
        <v>12207</v>
      </c>
      <c r="L101" s="952"/>
      <c r="M101" s="124"/>
    </row>
    <row r="102" spans="1:13" ht="15" customHeight="1">
      <c r="A102" s="140"/>
      <c r="B102" s="1000" t="s">
        <v>1662</v>
      </c>
      <c r="C102" s="1001"/>
      <c r="D102" s="1001"/>
      <c r="E102" s="875" t="s">
        <v>1710</v>
      </c>
      <c r="F102" s="876"/>
      <c r="G102" s="877"/>
      <c r="H102" s="868">
        <v>0.57999999999999996</v>
      </c>
      <c r="I102" s="869"/>
      <c r="J102" s="652">
        <v>1.45</v>
      </c>
      <c r="K102" s="953">
        <v>13087</v>
      </c>
      <c r="L102" s="954"/>
      <c r="M102" s="124"/>
    </row>
    <row r="103" spans="1:13" ht="15.75" customHeight="1" thickBot="1">
      <c r="A103" s="140"/>
      <c r="B103" s="1002" t="s">
        <v>1663</v>
      </c>
      <c r="C103" s="1003"/>
      <c r="D103" s="1003"/>
      <c r="E103" s="993" t="s">
        <v>1664</v>
      </c>
      <c r="F103" s="994"/>
      <c r="G103" s="995"/>
      <c r="H103" s="996">
        <v>0.68</v>
      </c>
      <c r="I103" s="997"/>
      <c r="J103" s="657">
        <v>1.7</v>
      </c>
      <c r="K103" s="955">
        <v>13677</v>
      </c>
      <c r="L103" s="956"/>
      <c r="M103" s="124"/>
    </row>
    <row r="104" spans="1:13" ht="15.75" customHeight="1" thickBot="1">
      <c r="A104" s="140"/>
      <c r="B104" s="842" t="s">
        <v>1649</v>
      </c>
      <c r="C104" s="843"/>
      <c r="D104" s="843"/>
      <c r="E104" s="843"/>
      <c r="F104" s="843"/>
      <c r="G104" s="843"/>
      <c r="H104" s="843"/>
      <c r="I104" s="843"/>
      <c r="J104" s="843"/>
      <c r="K104" s="843"/>
      <c r="L104" s="844"/>
      <c r="M104" s="149"/>
    </row>
    <row r="105" spans="1:13" ht="15.75" customHeight="1" thickBot="1">
      <c r="A105" s="140"/>
      <c r="B105" s="935" t="s">
        <v>1650</v>
      </c>
      <c r="C105" s="936"/>
      <c r="D105" s="937"/>
      <c r="E105" s="938" t="s">
        <v>1651</v>
      </c>
      <c r="F105" s="939"/>
      <c r="G105" s="940"/>
      <c r="H105" s="941">
        <v>4.2999999999999997E-2</v>
      </c>
      <c r="I105" s="942"/>
      <c r="J105" s="658">
        <v>0.1</v>
      </c>
      <c r="K105" s="943">
        <v>612</v>
      </c>
      <c r="L105" s="944"/>
      <c r="M105" s="149"/>
    </row>
    <row r="106" spans="1:13" ht="3.75" customHeight="1" thickBot="1">
      <c r="A106" s="56"/>
      <c r="B106" s="45"/>
      <c r="C106" s="150"/>
      <c r="D106" s="44"/>
      <c r="E106" s="29"/>
      <c r="F106" s="43"/>
      <c r="G106" s="31"/>
      <c r="H106" s="44"/>
      <c r="I106" s="45"/>
      <c r="J106" s="46"/>
      <c r="K106" s="44"/>
      <c r="L106" s="47"/>
      <c r="M106" s="147"/>
    </row>
  </sheetData>
  <sheetProtection password="DEF0" sheet="1" objects="1" scenarios="1"/>
  <mergeCells count="356">
    <mergeCell ref="B27:D27"/>
    <mergeCell ref="E27:G27"/>
    <mergeCell ref="H27:I27"/>
    <mergeCell ref="K27:L27"/>
    <mergeCell ref="H10:I12"/>
    <mergeCell ref="J10:J12"/>
    <mergeCell ref="K10:L12"/>
    <mergeCell ref="B2:D2"/>
    <mergeCell ref="H2:L3"/>
    <mergeCell ref="B3:D3"/>
    <mergeCell ref="H4:L4"/>
    <mergeCell ref="H5:L5"/>
    <mergeCell ref="F6:L6"/>
    <mergeCell ref="B23:D23"/>
    <mergeCell ref="E23:G23"/>
    <mergeCell ref="H23:I23"/>
    <mergeCell ref="K23:L23"/>
    <mergeCell ref="B31:D31"/>
    <mergeCell ref="B32:D32"/>
    <mergeCell ref="B33:D33"/>
    <mergeCell ref="B28:D28"/>
    <mergeCell ref="B29:D29"/>
    <mergeCell ref="B30:D30"/>
    <mergeCell ref="B34:D34"/>
    <mergeCell ref="B10:D12"/>
    <mergeCell ref="E10:G12"/>
    <mergeCell ref="E28:G28"/>
    <mergeCell ref="E29:G29"/>
    <mergeCell ref="E30:G30"/>
    <mergeCell ref="E34:G34"/>
    <mergeCell ref="B26:L26"/>
    <mergeCell ref="H14:I14"/>
    <mergeCell ref="B19:D19"/>
    <mergeCell ref="B20:D20"/>
    <mergeCell ref="B21:D21"/>
    <mergeCell ref="E19:G19"/>
    <mergeCell ref="E20:G20"/>
    <mergeCell ref="E21:G21"/>
    <mergeCell ref="H19:I19"/>
    <mergeCell ref="H20:I20"/>
    <mergeCell ref="H21:I21"/>
    <mergeCell ref="B44:D44"/>
    <mergeCell ref="B45:D45"/>
    <mergeCell ref="B40:D40"/>
    <mergeCell ref="B41:D41"/>
    <mergeCell ref="B42:D42"/>
    <mergeCell ref="B37:D37"/>
    <mergeCell ref="B38:D38"/>
    <mergeCell ref="B39:D39"/>
    <mergeCell ref="B35:D35"/>
    <mergeCell ref="B36:D36"/>
    <mergeCell ref="B43:D43"/>
    <mergeCell ref="B64:D64"/>
    <mergeCell ref="B58:D58"/>
    <mergeCell ref="B59:D59"/>
    <mergeCell ref="B60:D60"/>
    <mergeCell ref="B61:D61"/>
    <mergeCell ref="B62:D62"/>
    <mergeCell ref="B63:D63"/>
    <mergeCell ref="B55:D55"/>
    <mergeCell ref="B56:D56"/>
    <mergeCell ref="B57:D57"/>
    <mergeCell ref="B54:D54"/>
    <mergeCell ref="B53:D53"/>
    <mergeCell ref="B51:D51"/>
    <mergeCell ref="B52:D52"/>
    <mergeCell ref="B49:D49"/>
    <mergeCell ref="B50:D50"/>
    <mergeCell ref="B46:D46"/>
    <mergeCell ref="B47:D47"/>
    <mergeCell ref="B48:D48"/>
    <mergeCell ref="E41:G41"/>
    <mergeCell ref="E42:G42"/>
    <mergeCell ref="E37:G37"/>
    <mergeCell ref="E38:G38"/>
    <mergeCell ref="E39:G39"/>
    <mergeCell ref="E35:G35"/>
    <mergeCell ref="E36:G36"/>
    <mergeCell ref="E31:G31"/>
    <mergeCell ref="E32:G32"/>
    <mergeCell ref="E33:G33"/>
    <mergeCell ref="H28:I28"/>
    <mergeCell ref="H29:I29"/>
    <mergeCell ref="E63:G63"/>
    <mergeCell ref="E64:G64"/>
    <mergeCell ref="E57:G57"/>
    <mergeCell ref="E58:G58"/>
    <mergeCell ref="E59:G59"/>
    <mergeCell ref="E60:G60"/>
    <mergeCell ref="E61:G61"/>
    <mergeCell ref="E62:G62"/>
    <mergeCell ref="E55:G55"/>
    <mergeCell ref="E56:G56"/>
    <mergeCell ref="H30:I30"/>
    <mergeCell ref="E51:G51"/>
    <mergeCell ref="E52:G52"/>
    <mergeCell ref="E49:G49"/>
    <mergeCell ref="E50:G50"/>
    <mergeCell ref="E46:G46"/>
    <mergeCell ref="E47:G47"/>
    <mergeCell ref="E48:G48"/>
    <mergeCell ref="E43:G43"/>
    <mergeCell ref="E44:G44"/>
    <mergeCell ref="E45:G45"/>
    <mergeCell ref="E40:G40"/>
    <mergeCell ref="E69:G69"/>
    <mergeCell ref="E70:G70"/>
    <mergeCell ref="E71:G71"/>
    <mergeCell ref="E65:G65"/>
    <mergeCell ref="E66:G66"/>
    <mergeCell ref="E67:G67"/>
    <mergeCell ref="E68:G68"/>
    <mergeCell ref="E54:G54"/>
    <mergeCell ref="E53:G53"/>
    <mergeCell ref="H39:I39"/>
    <mergeCell ref="H40:I40"/>
    <mergeCell ref="H41:I41"/>
    <mergeCell ref="H37:I37"/>
    <mergeCell ref="H38:I38"/>
    <mergeCell ref="H33:I33"/>
    <mergeCell ref="H34:I34"/>
    <mergeCell ref="H35:I35"/>
    <mergeCell ref="H31:I31"/>
    <mergeCell ref="H32:I32"/>
    <mergeCell ref="H36:I36"/>
    <mergeCell ref="H51:I51"/>
    <mergeCell ref="H48:I48"/>
    <mergeCell ref="H49:I49"/>
    <mergeCell ref="H45:I45"/>
    <mergeCell ref="H46:I46"/>
    <mergeCell ref="H47:I47"/>
    <mergeCell ref="H42:I42"/>
    <mergeCell ref="H43:I43"/>
    <mergeCell ref="H44:I44"/>
    <mergeCell ref="H68:I68"/>
    <mergeCell ref="H69:I69"/>
    <mergeCell ref="H70:I70"/>
    <mergeCell ref="H71:I71"/>
    <mergeCell ref="K28:L28"/>
    <mergeCell ref="K29:L29"/>
    <mergeCell ref="H62:I62"/>
    <mergeCell ref="H63:I63"/>
    <mergeCell ref="H64:I64"/>
    <mergeCell ref="H65:I65"/>
    <mergeCell ref="H66:I66"/>
    <mergeCell ref="H67:I67"/>
    <mergeCell ref="H56:I56"/>
    <mergeCell ref="H57:I57"/>
    <mergeCell ref="H58:I58"/>
    <mergeCell ref="H59:I59"/>
    <mergeCell ref="H60:I60"/>
    <mergeCell ref="H55:I55"/>
    <mergeCell ref="H54:I54"/>
    <mergeCell ref="H52:I52"/>
    <mergeCell ref="H53:I53"/>
    <mergeCell ref="H50:I50"/>
    <mergeCell ref="K38:L38"/>
    <mergeCell ref="K39:L39"/>
    <mergeCell ref="K40:L40"/>
    <mergeCell ref="K35:L35"/>
    <mergeCell ref="K36:L36"/>
    <mergeCell ref="K37:L37"/>
    <mergeCell ref="K33:L33"/>
    <mergeCell ref="K34:L34"/>
    <mergeCell ref="K30:L30"/>
    <mergeCell ref="K31:L31"/>
    <mergeCell ref="K32:L32"/>
    <mergeCell ref="K47:L47"/>
    <mergeCell ref="K48:L48"/>
    <mergeCell ref="K49:L49"/>
    <mergeCell ref="K44:L44"/>
    <mergeCell ref="K45:L45"/>
    <mergeCell ref="K46:L46"/>
    <mergeCell ref="K41:L41"/>
    <mergeCell ref="K42:L42"/>
    <mergeCell ref="K43:L43"/>
    <mergeCell ref="K55:L55"/>
    <mergeCell ref="K56:L56"/>
    <mergeCell ref="K57:L57"/>
    <mergeCell ref="K58:L58"/>
    <mergeCell ref="K59:L59"/>
    <mergeCell ref="K53:L53"/>
    <mergeCell ref="K51:L51"/>
    <mergeCell ref="K52:L52"/>
    <mergeCell ref="K50:L50"/>
    <mergeCell ref="B72:L72"/>
    <mergeCell ref="B81:L81"/>
    <mergeCell ref="K66:L66"/>
    <mergeCell ref="K67:L67"/>
    <mergeCell ref="K68:L68"/>
    <mergeCell ref="K69:L69"/>
    <mergeCell ref="K70:L70"/>
    <mergeCell ref="K71:L71"/>
    <mergeCell ref="K60:L60"/>
    <mergeCell ref="K61:L61"/>
    <mergeCell ref="K62:L62"/>
    <mergeCell ref="K63:L63"/>
    <mergeCell ref="K64:L64"/>
    <mergeCell ref="K65:L65"/>
    <mergeCell ref="H61:I61"/>
    <mergeCell ref="B70:D70"/>
    <mergeCell ref="B71:D71"/>
    <mergeCell ref="B65:D65"/>
    <mergeCell ref="B66:D66"/>
    <mergeCell ref="B67:D67"/>
    <mergeCell ref="B68:D68"/>
    <mergeCell ref="B69:D69"/>
    <mergeCell ref="B80:D80"/>
    <mergeCell ref="E73:G73"/>
    <mergeCell ref="E74:G74"/>
    <mergeCell ref="E75:G75"/>
    <mergeCell ref="E76:G76"/>
    <mergeCell ref="E77:G77"/>
    <mergeCell ref="E78:G78"/>
    <mergeCell ref="E79:G79"/>
    <mergeCell ref="E80:G80"/>
    <mergeCell ref="B73:D73"/>
    <mergeCell ref="B74:D74"/>
    <mergeCell ref="B75:D75"/>
    <mergeCell ref="B76:D76"/>
    <mergeCell ref="B77:D77"/>
    <mergeCell ref="B78:D78"/>
    <mergeCell ref="B79:D79"/>
    <mergeCell ref="K73:L73"/>
    <mergeCell ref="K74:L74"/>
    <mergeCell ref="K75:L75"/>
    <mergeCell ref="K76:L76"/>
    <mergeCell ref="K77:L77"/>
    <mergeCell ref="K78:L78"/>
    <mergeCell ref="K79:L79"/>
    <mergeCell ref="K80:L80"/>
    <mergeCell ref="H73:I73"/>
    <mergeCell ref="H74:I74"/>
    <mergeCell ref="H75:I75"/>
    <mergeCell ref="H76:I76"/>
    <mergeCell ref="H77:I77"/>
    <mergeCell ref="H78:I78"/>
    <mergeCell ref="E86:G86"/>
    <mergeCell ref="E87:G87"/>
    <mergeCell ref="B82:D82"/>
    <mergeCell ref="B83:D83"/>
    <mergeCell ref="B84:D84"/>
    <mergeCell ref="B85:D85"/>
    <mergeCell ref="B86:D86"/>
    <mergeCell ref="B87:D87"/>
    <mergeCell ref="H79:I79"/>
    <mergeCell ref="H80:I80"/>
    <mergeCell ref="B92:D92"/>
    <mergeCell ref="B93:D93"/>
    <mergeCell ref="H89:I89"/>
    <mergeCell ref="H90:I90"/>
    <mergeCell ref="H91:I91"/>
    <mergeCell ref="H92:I92"/>
    <mergeCell ref="H93:I93"/>
    <mergeCell ref="K93:L93"/>
    <mergeCell ref="K82:L82"/>
    <mergeCell ref="K83:L83"/>
    <mergeCell ref="K84:L84"/>
    <mergeCell ref="K85:L85"/>
    <mergeCell ref="K86:L86"/>
    <mergeCell ref="K87:L87"/>
    <mergeCell ref="H82:I82"/>
    <mergeCell ref="H83:I83"/>
    <mergeCell ref="H84:I84"/>
    <mergeCell ref="H85:I85"/>
    <mergeCell ref="H86:I86"/>
    <mergeCell ref="H87:I87"/>
    <mergeCell ref="E82:G82"/>
    <mergeCell ref="E83:G83"/>
    <mergeCell ref="E84:G84"/>
    <mergeCell ref="E85:G85"/>
    <mergeCell ref="E91:G91"/>
    <mergeCell ref="E92:G92"/>
    <mergeCell ref="E93:G93"/>
    <mergeCell ref="E94:G94"/>
    <mergeCell ref="B13:L13"/>
    <mergeCell ref="B14:D14"/>
    <mergeCell ref="B25:D25"/>
    <mergeCell ref="E14:G14"/>
    <mergeCell ref="E25:G25"/>
    <mergeCell ref="H22:I22"/>
    <mergeCell ref="H24:I24"/>
    <mergeCell ref="K19:L19"/>
    <mergeCell ref="K20:L20"/>
    <mergeCell ref="K21:L21"/>
    <mergeCell ref="B15:D15"/>
    <mergeCell ref="B16:D16"/>
    <mergeCell ref="B17:D17"/>
    <mergeCell ref="B18:D18"/>
    <mergeCell ref="B22:D22"/>
    <mergeCell ref="B24:D24"/>
    <mergeCell ref="B88:L88"/>
    <mergeCell ref="B89:D89"/>
    <mergeCell ref="B90:D90"/>
    <mergeCell ref="B91:D91"/>
    <mergeCell ref="E101:G101"/>
    <mergeCell ref="E102:G102"/>
    <mergeCell ref="E103:G103"/>
    <mergeCell ref="H100:I100"/>
    <mergeCell ref="H101:I101"/>
    <mergeCell ref="H102:I102"/>
    <mergeCell ref="H103:I103"/>
    <mergeCell ref="B99:L99"/>
    <mergeCell ref="B100:D100"/>
    <mergeCell ref="B101:D101"/>
    <mergeCell ref="B102:D102"/>
    <mergeCell ref="B103:D103"/>
    <mergeCell ref="E100:G100"/>
    <mergeCell ref="K98:L98"/>
    <mergeCell ref="B95:L95"/>
    <mergeCell ref="K14:L14"/>
    <mergeCell ref="K25:L25"/>
    <mergeCell ref="E15:G15"/>
    <mergeCell ref="E16:G16"/>
    <mergeCell ref="E17:G17"/>
    <mergeCell ref="E18:G18"/>
    <mergeCell ref="E22:G22"/>
    <mergeCell ref="K15:L15"/>
    <mergeCell ref="K16:L16"/>
    <mergeCell ref="K17:L17"/>
    <mergeCell ref="K18:L18"/>
    <mergeCell ref="K22:L22"/>
    <mergeCell ref="K24:L24"/>
    <mergeCell ref="E24:G24"/>
    <mergeCell ref="H15:I15"/>
    <mergeCell ref="H16:I16"/>
    <mergeCell ref="H17:I17"/>
    <mergeCell ref="H18:I18"/>
    <mergeCell ref="K94:L94"/>
    <mergeCell ref="B94:D94"/>
    <mergeCell ref="E89:G89"/>
    <mergeCell ref="E90:G90"/>
    <mergeCell ref="B104:L104"/>
    <mergeCell ref="B105:D105"/>
    <mergeCell ref="E105:G105"/>
    <mergeCell ref="H105:I105"/>
    <mergeCell ref="K105:L105"/>
    <mergeCell ref="K54:L54"/>
    <mergeCell ref="H25:I25"/>
    <mergeCell ref="K100:L100"/>
    <mergeCell ref="K101:L101"/>
    <mergeCell ref="K102:L102"/>
    <mergeCell ref="K103:L103"/>
    <mergeCell ref="B96:D96"/>
    <mergeCell ref="E96:G96"/>
    <mergeCell ref="H96:I96"/>
    <mergeCell ref="K96:L96"/>
    <mergeCell ref="H94:I94"/>
    <mergeCell ref="K89:L89"/>
    <mergeCell ref="K90:L90"/>
    <mergeCell ref="K91:L91"/>
    <mergeCell ref="K92:L92"/>
    <mergeCell ref="B97:L97"/>
    <mergeCell ref="B98:D98"/>
    <mergeCell ref="E98:G98"/>
    <mergeCell ref="H98:I98"/>
  </mergeCells>
  <hyperlinks>
    <hyperlink ref="H4" r:id="rId1"/>
  </hyperlinks>
  <pageMargins left="0.23622047244094491" right="0.23622047244094491" top="0.74803149606299213" bottom="0.74803149606299213" header="0.31496062992125984" footer="0.31496062992125984"/>
  <pageSetup paperSize="9" scale="90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159"/>
  <sheetViews>
    <sheetView tabSelected="1" workbookViewId="0">
      <selection activeCell="H4" sqref="H4:L4"/>
    </sheetView>
  </sheetViews>
  <sheetFormatPr defaultRowHeight="15"/>
  <cols>
    <col min="1" max="1" width="1" customWidth="1"/>
    <col min="2" max="2" width="16.7109375" bestFit="1" customWidth="1"/>
    <col min="3" max="4" width="10.42578125" customWidth="1"/>
    <col min="5" max="5" width="10.28515625" customWidth="1"/>
    <col min="6" max="7" width="10.140625" customWidth="1"/>
    <col min="8" max="9" width="10.5703125" customWidth="1"/>
    <col min="10" max="10" width="10" customWidth="1"/>
    <col min="11" max="11" width="9.85546875" customWidth="1"/>
    <col min="12" max="12" width="10.5703125" customWidth="1"/>
    <col min="13" max="13" width="0.7109375" customWidth="1"/>
    <col min="14" max="18" width="6.28515625" customWidth="1"/>
    <col min="19" max="19" width="6" customWidth="1"/>
    <col min="20" max="21" width="6.28515625" customWidth="1"/>
    <col min="22" max="32" width="8.85546875" customWidth="1"/>
    <col min="33" max="33" width="11.85546875" customWidth="1"/>
    <col min="34" max="37" width="8.85546875" customWidth="1"/>
    <col min="39" max="39" width="11.140625" bestFit="1" customWidth="1"/>
  </cols>
  <sheetData>
    <row r="1" spans="1:48" s="98" customFormat="1" ht="5.25" customHeight="1" thickBot="1">
      <c r="A1" s="1"/>
      <c r="B1" s="50"/>
      <c r="C1" s="72"/>
      <c r="D1" s="49"/>
      <c r="E1" s="2"/>
      <c r="F1" s="48"/>
      <c r="G1" s="3"/>
      <c r="H1" s="49"/>
      <c r="I1" s="50"/>
      <c r="J1" s="51"/>
      <c r="K1" s="49"/>
      <c r="L1" s="52"/>
      <c r="M1" s="1"/>
      <c r="N1" s="97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</row>
    <row r="2" spans="1:48" s="98" customFormat="1" ht="15.75">
      <c r="A2" s="10"/>
      <c r="B2" s="796" t="s">
        <v>1332</v>
      </c>
      <c r="C2" s="797"/>
      <c r="D2" s="797"/>
      <c r="E2" s="86"/>
      <c r="F2" s="86"/>
      <c r="G2" s="86"/>
      <c r="H2" s="798" t="s">
        <v>1718</v>
      </c>
      <c r="I2" s="799"/>
      <c r="J2" s="799"/>
      <c r="K2" s="799"/>
      <c r="L2" s="800"/>
      <c r="M2" s="10"/>
      <c r="N2" s="97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</row>
    <row r="3" spans="1:48" s="98" customFormat="1" ht="15.75">
      <c r="A3" s="12"/>
      <c r="B3" s="803" t="s">
        <v>1334</v>
      </c>
      <c r="C3" s="804"/>
      <c r="D3" s="804"/>
      <c r="E3" s="88"/>
      <c r="F3" s="88"/>
      <c r="G3" s="88"/>
      <c r="H3" s="801"/>
      <c r="I3" s="801"/>
      <c r="J3" s="801"/>
      <c r="K3" s="801"/>
      <c r="L3" s="802"/>
      <c r="M3" s="12"/>
      <c r="N3" s="97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</row>
    <row r="4" spans="1:48" s="98" customFormat="1" ht="15.75">
      <c r="A4" s="12"/>
      <c r="B4" s="87"/>
      <c r="C4" s="88"/>
      <c r="D4" s="88"/>
      <c r="E4" s="88"/>
      <c r="F4" s="88"/>
      <c r="G4" s="88"/>
      <c r="H4" s="805" t="s">
        <v>1333</v>
      </c>
      <c r="I4" s="805"/>
      <c r="J4" s="805"/>
      <c r="K4" s="805"/>
      <c r="L4" s="806"/>
      <c r="M4" s="12"/>
      <c r="N4" s="97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</row>
    <row r="5" spans="1:48" s="98" customFormat="1" ht="15.75">
      <c r="A5" s="19"/>
      <c r="B5" s="89"/>
      <c r="C5" s="90"/>
      <c r="D5" s="90"/>
      <c r="E5" s="90"/>
      <c r="F5" s="76"/>
      <c r="G5" s="77"/>
      <c r="H5" s="805"/>
      <c r="I5" s="805"/>
      <c r="J5" s="805"/>
      <c r="K5" s="805"/>
      <c r="L5" s="806"/>
      <c r="M5" s="19"/>
      <c r="N5" s="97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</row>
    <row r="6" spans="1:48" ht="15.75">
      <c r="A6" s="4"/>
      <c r="B6" s="89"/>
      <c r="C6" s="90"/>
      <c r="D6" s="90"/>
      <c r="E6" s="90"/>
      <c r="F6" s="805"/>
      <c r="G6" s="816"/>
      <c r="H6" s="816"/>
      <c r="I6" s="816"/>
      <c r="J6" s="816"/>
      <c r="K6" s="816"/>
      <c r="L6" s="817"/>
      <c r="M6" s="4"/>
      <c r="N6" s="97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</row>
    <row r="7" spans="1:48" ht="19.5" thickBot="1">
      <c r="A7" s="19"/>
      <c r="B7" s="89"/>
      <c r="C7" s="90"/>
      <c r="D7" s="90"/>
      <c r="E7" s="90"/>
      <c r="F7" s="76"/>
      <c r="G7" s="77"/>
      <c r="H7" s="82"/>
      <c r="I7" s="82"/>
      <c r="J7" s="82"/>
      <c r="K7" s="82"/>
      <c r="L7" s="83"/>
      <c r="M7" s="19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</row>
    <row r="8" spans="1:48" ht="3.75" customHeight="1" thickBot="1">
      <c r="A8" s="1"/>
      <c r="B8" s="50"/>
      <c r="C8" s="72"/>
      <c r="D8" s="49"/>
      <c r="E8" s="2"/>
      <c r="F8" s="48"/>
      <c r="G8" s="3"/>
      <c r="H8" s="49"/>
      <c r="I8" s="50"/>
      <c r="J8" s="51"/>
      <c r="K8" s="49"/>
      <c r="L8" s="52"/>
      <c r="M8" s="1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</row>
    <row r="9" spans="1:48" ht="16.5" thickBot="1">
      <c r="A9" s="4"/>
      <c r="B9" s="807" t="s">
        <v>1444</v>
      </c>
      <c r="C9" s="808"/>
      <c r="D9" s="808"/>
      <c r="E9" s="808"/>
      <c r="F9" s="808"/>
      <c r="G9" s="808"/>
      <c r="H9" s="808"/>
      <c r="I9" s="808"/>
      <c r="J9" s="808"/>
      <c r="K9" s="808"/>
      <c r="L9" s="809"/>
      <c r="M9" s="4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</row>
    <row r="10" spans="1:48" ht="30" customHeight="1" thickBot="1">
      <c r="A10" s="4"/>
      <c r="B10" s="810" t="s">
        <v>1447</v>
      </c>
      <c r="C10" s="811"/>
      <c r="D10" s="811"/>
      <c r="E10" s="811"/>
      <c r="F10" s="811"/>
      <c r="G10" s="811"/>
      <c r="H10" s="811"/>
      <c r="I10" s="811"/>
      <c r="J10" s="811"/>
      <c r="K10" s="811"/>
      <c r="L10" s="812"/>
      <c r="M10" s="4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</row>
    <row r="11" spans="1:48" ht="15" customHeight="1" thickBot="1">
      <c r="A11" s="6"/>
      <c r="B11" s="1078" t="s">
        <v>1457</v>
      </c>
      <c r="C11" s="1079"/>
      <c r="D11" s="1079"/>
      <c r="E11" s="1079"/>
      <c r="F11" s="1079"/>
      <c r="G11" s="1079"/>
      <c r="H11" s="1079"/>
      <c r="I11" s="1079"/>
      <c r="J11" s="1079"/>
      <c r="K11" s="1079"/>
      <c r="L11" s="1080"/>
      <c r="M11" s="6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</row>
    <row r="12" spans="1:48" ht="15" customHeight="1" thickBot="1">
      <c r="A12" s="8"/>
      <c r="B12" s="1062" t="s">
        <v>0</v>
      </c>
      <c r="C12" s="1062" t="s">
        <v>1445</v>
      </c>
      <c r="D12" s="1062" t="s">
        <v>1446</v>
      </c>
      <c r="E12" s="1092" t="s">
        <v>1450</v>
      </c>
      <c r="F12" s="1066"/>
      <c r="G12" s="1066"/>
      <c r="H12" s="1066"/>
      <c r="I12" s="1066"/>
      <c r="J12" s="1066"/>
      <c r="K12" s="1066"/>
      <c r="L12" s="1067"/>
      <c r="M12" s="8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</row>
    <row r="13" spans="1:48" ht="15.75" customHeight="1" thickBot="1">
      <c r="A13" s="10"/>
      <c r="B13" s="1063"/>
      <c r="C13" s="1063"/>
      <c r="D13" s="1063"/>
      <c r="E13" s="1093" t="s">
        <v>1448</v>
      </c>
      <c r="F13" s="1068"/>
      <c r="G13" s="1068"/>
      <c r="H13" s="1068"/>
      <c r="I13" s="1068"/>
      <c r="J13" s="1068"/>
      <c r="K13" s="1068"/>
      <c r="L13" s="1069"/>
      <c r="M13" s="1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G13" s="101"/>
      <c r="AH13" s="101"/>
      <c r="AI13" s="101"/>
      <c r="AJ13" s="101"/>
      <c r="AK13" s="101"/>
      <c r="AL13" s="98"/>
      <c r="AM13" s="98"/>
      <c r="AN13" s="102"/>
      <c r="AO13" s="98"/>
      <c r="AP13" s="98"/>
    </row>
    <row r="14" spans="1:48" ht="16.5" customHeight="1" thickBot="1">
      <c r="A14" s="12"/>
      <c r="B14" s="1063"/>
      <c r="C14" s="1064"/>
      <c r="D14" s="1064"/>
      <c r="E14" s="548">
        <v>3</v>
      </c>
      <c r="F14" s="549">
        <v>6</v>
      </c>
      <c r="G14" s="550">
        <v>8</v>
      </c>
      <c r="H14" s="551">
        <v>9</v>
      </c>
      <c r="I14" s="551">
        <v>10</v>
      </c>
      <c r="J14" s="551">
        <v>11</v>
      </c>
      <c r="K14" s="552">
        <v>12</v>
      </c>
      <c r="L14" s="553">
        <v>13</v>
      </c>
      <c r="M14" s="12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G14" s="103"/>
      <c r="AH14" s="103"/>
      <c r="AI14" s="103"/>
      <c r="AJ14" s="103"/>
      <c r="AK14" s="103"/>
      <c r="AL14" s="98"/>
      <c r="AM14" s="98"/>
      <c r="AN14" s="102"/>
      <c r="AO14" s="98"/>
      <c r="AP14" s="98"/>
    </row>
    <row r="15" spans="1:48">
      <c r="A15" s="4"/>
      <c r="B15" s="531" t="s">
        <v>1342</v>
      </c>
      <c r="C15" s="532">
        <v>0.28000000000000003</v>
      </c>
      <c r="D15" s="533">
        <f>3*0.3*0.3*2.5</f>
        <v>0.67499999999999993</v>
      </c>
      <c r="E15" s="534" t="s">
        <v>1711</v>
      </c>
      <c r="F15" s="534" t="s">
        <v>1711</v>
      </c>
      <c r="G15" s="535"/>
      <c r="H15" s="535"/>
      <c r="I15" s="535"/>
      <c r="J15" s="535"/>
      <c r="K15" s="535"/>
      <c r="L15" s="536"/>
      <c r="M15" s="4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C15" s="93"/>
      <c r="AD15" s="94"/>
      <c r="AE15" s="94"/>
      <c r="AF15" s="94"/>
      <c r="AG15" s="103"/>
      <c r="AH15" s="103"/>
      <c r="AI15" s="103"/>
      <c r="AJ15" s="103"/>
      <c r="AK15" s="103"/>
      <c r="AL15" s="98"/>
      <c r="AM15" s="98"/>
      <c r="AN15" s="102"/>
      <c r="AO15" s="98"/>
      <c r="AP15" s="98"/>
    </row>
    <row r="16" spans="1:48" ht="15.75" customHeight="1">
      <c r="A16" s="10"/>
      <c r="B16" s="537" t="s">
        <v>1343</v>
      </c>
      <c r="C16" s="538">
        <v>0.372</v>
      </c>
      <c r="D16" s="539">
        <v>0.9</v>
      </c>
      <c r="E16" s="540" t="s">
        <v>1711</v>
      </c>
      <c r="F16" s="540" t="s">
        <v>1711</v>
      </c>
      <c r="G16" s="540" t="s">
        <v>1711</v>
      </c>
      <c r="H16" s="540"/>
      <c r="I16" s="540"/>
      <c r="J16" s="540"/>
      <c r="K16" s="540"/>
      <c r="L16" s="541"/>
      <c r="M16" s="1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D16" s="94"/>
      <c r="AE16" s="94"/>
      <c r="AF16" s="94"/>
      <c r="AG16" s="103"/>
      <c r="AH16" s="103"/>
      <c r="AI16" s="103"/>
      <c r="AJ16" s="103"/>
      <c r="AK16" s="103"/>
      <c r="AL16" s="98"/>
      <c r="AM16" s="98"/>
      <c r="AN16" s="102"/>
      <c r="AO16" s="98"/>
      <c r="AP16" s="98"/>
    </row>
    <row r="17" spans="1:42">
      <c r="A17" s="12"/>
      <c r="B17" s="537" t="s">
        <v>1345</v>
      </c>
      <c r="C17" s="538">
        <v>0.47299999999999998</v>
      </c>
      <c r="D17" s="539">
        <f>5*0.3*0.3*2.58</f>
        <v>1.1609999999999998</v>
      </c>
      <c r="E17" s="540" t="s">
        <v>1711</v>
      </c>
      <c r="F17" s="540" t="s">
        <v>1711</v>
      </c>
      <c r="G17" s="540" t="s">
        <v>1711</v>
      </c>
      <c r="H17" s="540"/>
      <c r="I17" s="540"/>
      <c r="J17" s="540"/>
      <c r="K17" s="540"/>
      <c r="L17" s="541"/>
      <c r="M17" s="12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D17" s="94"/>
      <c r="AE17" s="94"/>
      <c r="AF17" s="94"/>
      <c r="AG17" s="104"/>
      <c r="AH17" s="104"/>
      <c r="AI17" s="104"/>
      <c r="AJ17" s="104"/>
      <c r="AK17" s="104"/>
      <c r="AL17" s="98"/>
      <c r="AM17" s="102"/>
      <c r="AN17" s="102"/>
      <c r="AO17" s="102"/>
      <c r="AP17" s="102"/>
    </row>
    <row r="18" spans="1:42" ht="15.75" customHeight="1">
      <c r="A18" s="10"/>
      <c r="B18" s="537" t="s">
        <v>1347</v>
      </c>
      <c r="C18" s="538">
        <v>0.55200000000000005</v>
      </c>
      <c r="D18" s="539">
        <f>6*0.3*0.3*2.5</f>
        <v>1.3499999999999999</v>
      </c>
      <c r="E18" s="540" t="s">
        <v>1711</v>
      </c>
      <c r="F18" s="540" t="s">
        <v>1711</v>
      </c>
      <c r="G18" s="540" t="s">
        <v>1711</v>
      </c>
      <c r="H18" s="540"/>
      <c r="I18" s="540"/>
      <c r="J18" s="540"/>
      <c r="K18" s="540"/>
      <c r="L18" s="541"/>
      <c r="M18" s="1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D18" s="94"/>
      <c r="AE18" s="94"/>
      <c r="AF18" s="94"/>
      <c r="AG18" s="104"/>
      <c r="AH18" s="104"/>
      <c r="AI18" s="104"/>
      <c r="AJ18" s="104"/>
      <c r="AK18" s="104"/>
      <c r="AL18" s="98"/>
      <c r="AM18" s="102"/>
      <c r="AN18" s="102"/>
      <c r="AO18" s="102"/>
      <c r="AP18" s="102"/>
    </row>
    <row r="19" spans="1:42" ht="15" customHeight="1">
      <c r="A19" s="12"/>
      <c r="B19" s="537" t="s">
        <v>1349</v>
      </c>
      <c r="C19" s="538">
        <v>0.64</v>
      </c>
      <c r="D19" s="539">
        <f>7*0.3*0.3*2.5</f>
        <v>1.575</v>
      </c>
      <c r="E19" s="540"/>
      <c r="F19" s="540" t="s">
        <v>1711</v>
      </c>
      <c r="G19" s="540" t="s">
        <v>1711</v>
      </c>
      <c r="H19" s="540" t="s">
        <v>1711</v>
      </c>
      <c r="I19" s="540"/>
      <c r="J19" s="540"/>
      <c r="K19" s="540"/>
      <c r="L19" s="541"/>
      <c r="M19" s="12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D19" s="94"/>
      <c r="AE19" s="94"/>
      <c r="AF19" s="94"/>
      <c r="AG19" s="104"/>
      <c r="AH19" s="104"/>
      <c r="AI19" s="104"/>
      <c r="AJ19" s="104"/>
      <c r="AK19" s="104"/>
      <c r="AL19" s="98"/>
      <c r="AM19" s="102"/>
      <c r="AN19" s="102"/>
      <c r="AO19" s="102"/>
      <c r="AP19" s="102"/>
    </row>
    <row r="20" spans="1:42" ht="15.75" customHeight="1">
      <c r="A20" s="12"/>
      <c r="B20" s="537" t="s">
        <v>1351</v>
      </c>
      <c r="C20" s="538">
        <v>0.73199999999999998</v>
      </c>
      <c r="D20" s="539">
        <f>8*0.3*0.3*2.5</f>
        <v>1.7999999999999998</v>
      </c>
      <c r="E20" s="542"/>
      <c r="F20" s="540" t="s">
        <v>1711</v>
      </c>
      <c r="G20" s="540" t="s">
        <v>1711</v>
      </c>
      <c r="H20" s="540" t="s">
        <v>1711</v>
      </c>
      <c r="I20" s="540" t="s">
        <v>1711</v>
      </c>
      <c r="J20" s="540" t="s">
        <v>1711</v>
      </c>
      <c r="K20" s="540"/>
      <c r="L20" s="541"/>
      <c r="M20" s="12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D20" s="94"/>
      <c r="AE20" s="94"/>
      <c r="AF20" s="94"/>
      <c r="AG20" s="104"/>
      <c r="AH20" s="104"/>
      <c r="AI20" s="104"/>
      <c r="AJ20" s="104"/>
      <c r="AK20" s="104"/>
      <c r="AL20" s="98"/>
      <c r="AM20" s="102"/>
      <c r="AN20" s="102"/>
      <c r="AO20" s="102"/>
      <c r="AP20" s="102"/>
    </row>
    <row r="21" spans="1:42" ht="15" customHeight="1">
      <c r="A21" s="19"/>
      <c r="B21" s="537" t="s">
        <v>1353</v>
      </c>
      <c r="C21" s="538">
        <v>0.82</v>
      </c>
      <c r="D21" s="539">
        <v>2.0499999999999998</v>
      </c>
      <c r="E21" s="542"/>
      <c r="F21" s="540" t="s">
        <v>1711</v>
      </c>
      <c r="G21" s="540" t="s">
        <v>1711</v>
      </c>
      <c r="H21" s="540" t="s">
        <v>1711</v>
      </c>
      <c r="I21" s="540" t="s">
        <v>1711</v>
      </c>
      <c r="J21" s="540" t="s">
        <v>1711</v>
      </c>
      <c r="K21" s="540"/>
      <c r="L21" s="541"/>
      <c r="M21" s="19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D21" s="94"/>
      <c r="AE21" s="94"/>
      <c r="AF21" s="94"/>
      <c r="AG21" s="104"/>
      <c r="AH21" s="104"/>
      <c r="AI21" s="104"/>
      <c r="AJ21" s="104"/>
      <c r="AK21" s="104"/>
      <c r="AL21" s="98"/>
      <c r="AM21" s="102"/>
      <c r="AN21" s="102"/>
      <c r="AO21" s="102"/>
      <c r="AP21" s="102"/>
    </row>
    <row r="22" spans="1:42" ht="15" customHeight="1">
      <c r="A22" s="4"/>
      <c r="B22" s="537" t="s">
        <v>1355</v>
      </c>
      <c r="C22" s="538">
        <v>0.91200000000000003</v>
      </c>
      <c r="D22" s="539">
        <f>10*0.3*0.3*2.5</f>
        <v>2.25</v>
      </c>
      <c r="E22" s="542"/>
      <c r="F22" s="540" t="s">
        <v>1711</v>
      </c>
      <c r="G22" s="540" t="s">
        <v>1711</v>
      </c>
      <c r="H22" s="540" t="s">
        <v>1711</v>
      </c>
      <c r="I22" s="540" t="s">
        <v>1711</v>
      </c>
      <c r="J22" s="540" t="s">
        <v>1711</v>
      </c>
      <c r="K22" s="540" t="s">
        <v>1711</v>
      </c>
      <c r="L22" s="540" t="s">
        <v>1711</v>
      </c>
      <c r="M22" s="4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D22" s="94"/>
      <c r="AE22" s="94"/>
      <c r="AF22" s="94"/>
      <c r="AG22" s="104"/>
      <c r="AH22" s="104"/>
      <c r="AI22" s="104"/>
      <c r="AJ22" s="104"/>
      <c r="AK22" s="104"/>
      <c r="AL22" s="98"/>
      <c r="AM22" s="102"/>
      <c r="AN22" s="102"/>
      <c r="AO22" s="102"/>
      <c r="AP22" s="102"/>
    </row>
    <row r="23" spans="1:42" ht="15.75" customHeight="1">
      <c r="A23" s="19"/>
      <c r="B23" s="537" t="s">
        <v>1357</v>
      </c>
      <c r="C23" s="538">
        <v>1</v>
      </c>
      <c r="D23" s="539">
        <v>2.5</v>
      </c>
      <c r="E23" s="542"/>
      <c r="F23" s="540"/>
      <c r="G23" s="540" t="s">
        <v>1711</v>
      </c>
      <c r="H23" s="540" t="s">
        <v>1711</v>
      </c>
      <c r="I23" s="540" t="s">
        <v>1711</v>
      </c>
      <c r="J23" s="540" t="s">
        <v>1711</v>
      </c>
      <c r="K23" s="540" t="s">
        <v>1711</v>
      </c>
      <c r="L23" s="540" t="s">
        <v>1711</v>
      </c>
      <c r="M23" s="19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D23" s="94"/>
      <c r="AE23" s="94"/>
      <c r="AF23" s="94"/>
      <c r="AG23" s="104"/>
      <c r="AH23" s="104"/>
      <c r="AI23" s="104"/>
      <c r="AJ23" s="104"/>
      <c r="AK23" s="104"/>
      <c r="AL23" s="98"/>
      <c r="AM23" s="102"/>
      <c r="AN23" s="102"/>
      <c r="AO23" s="102"/>
      <c r="AP23" s="102"/>
    </row>
    <row r="24" spans="1:42" ht="15" customHeight="1" thickBot="1">
      <c r="A24" s="12"/>
      <c r="B24" s="543" t="s">
        <v>1359</v>
      </c>
      <c r="C24" s="544">
        <v>1.0920000000000001</v>
      </c>
      <c r="D24" s="545">
        <f>12*0.3*0.3*2.5</f>
        <v>2.6999999999999997</v>
      </c>
      <c r="E24" s="546"/>
      <c r="F24" s="547"/>
      <c r="G24" s="540" t="s">
        <v>1711</v>
      </c>
      <c r="H24" s="540" t="s">
        <v>1711</v>
      </c>
      <c r="I24" s="540" t="s">
        <v>1711</v>
      </c>
      <c r="J24" s="540" t="s">
        <v>1711</v>
      </c>
      <c r="K24" s="540" t="s">
        <v>1711</v>
      </c>
      <c r="L24" s="540" t="s">
        <v>1711</v>
      </c>
      <c r="M24" s="12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D24" s="94"/>
      <c r="AE24" s="94"/>
      <c r="AF24" s="94"/>
      <c r="AG24" s="104"/>
      <c r="AH24" s="104"/>
      <c r="AI24" s="104"/>
      <c r="AJ24" s="104"/>
      <c r="AK24" s="104"/>
      <c r="AL24" s="98"/>
      <c r="AM24" s="102"/>
      <c r="AN24" s="102"/>
      <c r="AO24" s="102"/>
      <c r="AP24" s="102"/>
    </row>
    <row r="25" spans="1:42" ht="15" customHeight="1" thickBot="1">
      <c r="A25" s="12"/>
      <c r="B25" s="1078" t="s">
        <v>1458</v>
      </c>
      <c r="C25" s="1079"/>
      <c r="D25" s="1079"/>
      <c r="E25" s="1079"/>
      <c r="F25" s="1079"/>
      <c r="G25" s="1079"/>
      <c r="H25" s="1079"/>
      <c r="I25" s="1079"/>
      <c r="J25" s="1079"/>
      <c r="K25" s="1079"/>
      <c r="L25" s="1080"/>
      <c r="M25" s="12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D25" s="94"/>
      <c r="AE25" s="94"/>
      <c r="AF25" s="94"/>
      <c r="AG25" s="104"/>
      <c r="AH25" s="104"/>
      <c r="AI25" s="104"/>
      <c r="AJ25" s="104"/>
      <c r="AK25" s="104"/>
      <c r="AL25" s="98"/>
      <c r="AM25" s="102"/>
      <c r="AN25" s="102"/>
      <c r="AO25" s="102"/>
      <c r="AP25" s="102"/>
    </row>
    <row r="26" spans="1:42" ht="15" customHeight="1" thickBot="1">
      <c r="A26" s="10"/>
      <c r="B26" s="1062" t="s">
        <v>0</v>
      </c>
      <c r="C26" s="1062" t="s">
        <v>1445</v>
      </c>
      <c r="D26" s="1062" t="s">
        <v>1446</v>
      </c>
      <c r="E26" s="1066" t="s">
        <v>1450</v>
      </c>
      <c r="F26" s="1066"/>
      <c r="G26" s="1066"/>
      <c r="H26" s="1066"/>
      <c r="I26" s="1066"/>
      <c r="J26" s="1066"/>
      <c r="K26" s="1066"/>
      <c r="L26" s="1067"/>
      <c r="M26" s="1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D26" s="94"/>
      <c r="AE26" s="94"/>
      <c r="AF26" s="94"/>
      <c r="AG26" s="104"/>
      <c r="AH26" s="104"/>
      <c r="AI26" s="104"/>
      <c r="AJ26" s="104"/>
      <c r="AK26" s="104"/>
      <c r="AL26" s="98"/>
      <c r="AM26" s="102"/>
      <c r="AN26" s="102"/>
      <c r="AO26" s="102"/>
      <c r="AP26" s="102"/>
    </row>
    <row r="27" spans="1:42" ht="15" customHeight="1" thickBot="1">
      <c r="A27" s="19"/>
      <c r="B27" s="1063"/>
      <c r="C27" s="1063"/>
      <c r="D27" s="1063"/>
      <c r="E27" s="1068" t="s">
        <v>1448</v>
      </c>
      <c r="F27" s="1068"/>
      <c r="G27" s="1068"/>
      <c r="H27" s="1068"/>
      <c r="I27" s="1068"/>
      <c r="J27" s="1068"/>
      <c r="K27" s="1068"/>
      <c r="L27" s="1069"/>
      <c r="M27" s="19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D27" s="94"/>
      <c r="AE27" s="94"/>
      <c r="AF27" s="94"/>
      <c r="AG27" s="104"/>
      <c r="AH27" s="104"/>
      <c r="AI27" s="104"/>
      <c r="AJ27" s="104"/>
      <c r="AK27" s="104"/>
      <c r="AL27" s="98"/>
      <c r="AM27" s="102"/>
      <c r="AN27" s="102"/>
      <c r="AO27" s="102"/>
      <c r="AP27" s="102"/>
    </row>
    <row r="28" spans="1:42" ht="15" customHeight="1" thickBot="1">
      <c r="A28" s="4"/>
      <c r="B28" s="1063"/>
      <c r="C28" s="1063"/>
      <c r="D28" s="1063"/>
      <c r="E28" s="554">
        <v>1</v>
      </c>
      <c r="F28" s="555">
        <v>2</v>
      </c>
      <c r="G28" s="555">
        <v>3</v>
      </c>
      <c r="H28" s="555">
        <v>4</v>
      </c>
      <c r="I28" s="555">
        <v>5</v>
      </c>
      <c r="J28" s="555">
        <v>6</v>
      </c>
      <c r="K28" s="556"/>
      <c r="L28" s="557"/>
      <c r="M28" s="4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D28" s="94"/>
      <c r="AE28" s="94"/>
      <c r="AF28" s="94"/>
      <c r="AG28" s="104"/>
      <c r="AH28" s="104"/>
      <c r="AI28" s="104"/>
      <c r="AJ28" s="104"/>
      <c r="AK28" s="104"/>
      <c r="AL28" s="98"/>
      <c r="AM28" s="102"/>
      <c r="AN28" s="102"/>
      <c r="AO28" s="102"/>
      <c r="AP28" s="102"/>
    </row>
    <row r="29" spans="1:42" ht="15" customHeight="1">
      <c r="A29" s="19"/>
      <c r="B29" s="592" t="s">
        <v>1712</v>
      </c>
      <c r="C29" s="635">
        <v>0.44800000000000001</v>
      </c>
      <c r="D29" s="533">
        <f>5*0.3*0.3*2.5</f>
        <v>1.125</v>
      </c>
      <c r="E29" s="594"/>
      <c r="F29" s="540" t="s">
        <v>1711</v>
      </c>
      <c r="G29" s="540" t="s">
        <v>1711</v>
      </c>
      <c r="H29" s="540" t="s">
        <v>1711</v>
      </c>
      <c r="I29" s="540" t="s">
        <v>1711</v>
      </c>
      <c r="J29" s="540" t="s">
        <v>1711</v>
      </c>
      <c r="K29" s="636"/>
      <c r="L29" s="637"/>
      <c r="M29" s="19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D29" s="94"/>
      <c r="AE29" s="94"/>
      <c r="AF29" s="94"/>
      <c r="AG29" s="104"/>
      <c r="AH29" s="104"/>
      <c r="AI29" s="104"/>
      <c r="AJ29" s="104"/>
      <c r="AK29" s="104"/>
      <c r="AL29" s="98"/>
      <c r="AM29" s="102"/>
      <c r="AN29" s="102"/>
      <c r="AO29" s="102"/>
      <c r="AP29" s="102"/>
    </row>
    <row r="30" spans="1:42" ht="15" customHeight="1">
      <c r="A30" s="19"/>
      <c r="B30" s="595" t="s">
        <v>1344</v>
      </c>
      <c r="C30" s="638">
        <v>0.54</v>
      </c>
      <c r="D30" s="539">
        <f>6*0.3*0.3*2.5</f>
        <v>1.3499999999999999</v>
      </c>
      <c r="E30" s="597"/>
      <c r="F30" s="540" t="s">
        <v>1711</v>
      </c>
      <c r="G30" s="540" t="s">
        <v>1711</v>
      </c>
      <c r="H30" s="540" t="s">
        <v>1711</v>
      </c>
      <c r="I30" s="540" t="s">
        <v>1711</v>
      </c>
      <c r="J30" s="540" t="s">
        <v>1711</v>
      </c>
      <c r="K30" s="639"/>
      <c r="L30" s="640"/>
      <c r="M30" s="19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D30" s="94"/>
      <c r="AE30" s="94"/>
      <c r="AF30" s="94"/>
      <c r="AG30" s="104"/>
      <c r="AH30" s="104"/>
      <c r="AI30" s="104"/>
      <c r="AJ30" s="104"/>
      <c r="AK30" s="104"/>
      <c r="AL30" s="98"/>
      <c r="AM30" s="102"/>
      <c r="AN30" s="102"/>
      <c r="AO30" s="102"/>
      <c r="AP30" s="102"/>
    </row>
    <row r="31" spans="1:42" ht="15" customHeight="1">
      <c r="A31" s="12"/>
      <c r="B31" s="595" t="s">
        <v>1346</v>
      </c>
      <c r="C31" s="638">
        <v>0.628</v>
      </c>
      <c r="D31" s="539">
        <f>7*0.3*0.3*2.5</f>
        <v>1.575</v>
      </c>
      <c r="E31" s="597"/>
      <c r="F31" s="540" t="s">
        <v>1711</v>
      </c>
      <c r="G31" s="540" t="s">
        <v>1711</v>
      </c>
      <c r="H31" s="540" t="s">
        <v>1711</v>
      </c>
      <c r="I31" s="540" t="s">
        <v>1711</v>
      </c>
      <c r="J31" s="540" t="s">
        <v>1711</v>
      </c>
      <c r="K31" s="639"/>
      <c r="L31" s="640"/>
      <c r="M31" s="12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D31" s="94"/>
      <c r="AE31" s="94"/>
      <c r="AF31" s="94"/>
      <c r="AG31" s="104"/>
      <c r="AH31" s="104"/>
      <c r="AI31" s="104"/>
      <c r="AJ31" s="104"/>
      <c r="AK31" s="104"/>
      <c r="AL31" s="98"/>
      <c r="AM31" s="102"/>
      <c r="AN31" s="102"/>
      <c r="AO31" s="102"/>
      <c r="AP31" s="102"/>
    </row>
    <row r="32" spans="1:42" ht="15" customHeight="1">
      <c r="A32" s="10"/>
      <c r="B32" s="595" t="s">
        <v>1348</v>
      </c>
      <c r="C32" s="638">
        <v>0.72</v>
      </c>
      <c r="D32" s="539">
        <f>8*0.3*0.3*2.5</f>
        <v>1.7999999999999998</v>
      </c>
      <c r="E32" s="597"/>
      <c r="F32" s="540" t="s">
        <v>1711</v>
      </c>
      <c r="G32" s="540" t="s">
        <v>1711</v>
      </c>
      <c r="H32" s="540" t="s">
        <v>1711</v>
      </c>
      <c r="I32" s="540" t="s">
        <v>1711</v>
      </c>
      <c r="J32" s="540" t="s">
        <v>1711</v>
      </c>
      <c r="K32" s="639"/>
      <c r="L32" s="640"/>
      <c r="M32" s="1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D32" s="94"/>
      <c r="AE32" s="94"/>
      <c r="AF32" s="94"/>
      <c r="AG32" s="104"/>
      <c r="AH32" s="104"/>
      <c r="AI32" s="104"/>
      <c r="AJ32" s="104"/>
      <c r="AK32" s="104"/>
      <c r="AL32" s="98"/>
      <c r="AM32" s="102"/>
      <c r="AN32" s="102"/>
      <c r="AO32" s="102"/>
      <c r="AP32" s="102"/>
    </row>
    <row r="33" spans="1:43" ht="15" customHeight="1">
      <c r="A33" s="10"/>
      <c r="B33" s="595" t="s">
        <v>1350</v>
      </c>
      <c r="C33" s="638">
        <v>0.80800000000000005</v>
      </c>
      <c r="D33" s="539">
        <f>9*0.3*0.3*2.5</f>
        <v>2.0249999999999999</v>
      </c>
      <c r="E33" s="597"/>
      <c r="F33" s="540" t="s">
        <v>1711</v>
      </c>
      <c r="G33" s="540" t="s">
        <v>1711</v>
      </c>
      <c r="H33" s="540" t="s">
        <v>1711</v>
      </c>
      <c r="I33" s="540" t="s">
        <v>1711</v>
      </c>
      <c r="J33" s="540" t="s">
        <v>1711</v>
      </c>
      <c r="K33" s="639"/>
      <c r="L33" s="640"/>
      <c r="M33" s="1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D33" s="94"/>
      <c r="AE33" s="94"/>
      <c r="AF33" s="94"/>
      <c r="AG33" s="104"/>
      <c r="AH33" s="104"/>
      <c r="AI33" s="104"/>
      <c r="AJ33" s="104"/>
      <c r="AK33" s="104"/>
      <c r="AL33" s="98"/>
      <c r="AM33" s="102"/>
      <c r="AN33" s="102"/>
      <c r="AO33" s="102"/>
      <c r="AP33" s="102"/>
    </row>
    <row r="34" spans="1:43" ht="15" customHeight="1">
      <c r="A34" s="10"/>
      <c r="B34" s="595" t="s">
        <v>1352</v>
      </c>
      <c r="C34" s="638">
        <v>0.9</v>
      </c>
      <c r="D34" s="539">
        <f>10*0.3*0.3*2.5</f>
        <v>2.25</v>
      </c>
      <c r="E34" s="597"/>
      <c r="F34" s="540" t="s">
        <v>1711</v>
      </c>
      <c r="G34" s="540" t="s">
        <v>1711</v>
      </c>
      <c r="H34" s="540" t="s">
        <v>1711</v>
      </c>
      <c r="I34" s="540" t="s">
        <v>1711</v>
      </c>
      <c r="J34" s="540" t="s">
        <v>1711</v>
      </c>
      <c r="K34" s="639"/>
      <c r="L34" s="640"/>
      <c r="M34" s="1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D34" s="94"/>
      <c r="AE34" s="94"/>
      <c r="AF34" s="94"/>
      <c r="AG34" s="104"/>
      <c r="AH34" s="104"/>
      <c r="AI34" s="104"/>
      <c r="AJ34" s="104"/>
      <c r="AK34" s="104"/>
      <c r="AL34" s="98"/>
      <c r="AM34" s="102"/>
      <c r="AN34" s="102"/>
      <c r="AO34" s="102"/>
      <c r="AP34" s="102"/>
    </row>
    <row r="35" spans="1:43" ht="15" customHeight="1">
      <c r="A35" s="4"/>
      <c r="B35" s="595" t="s">
        <v>1354</v>
      </c>
      <c r="C35" s="638">
        <v>0.98799999999999999</v>
      </c>
      <c r="D35" s="539">
        <f>11*0.3*0.3*2.5</f>
        <v>2.4749999999999996</v>
      </c>
      <c r="E35" s="597"/>
      <c r="F35" s="540"/>
      <c r="G35" s="540" t="s">
        <v>1711</v>
      </c>
      <c r="H35" s="540" t="s">
        <v>1711</v>
      </c>
      <c r="I35" s="540" t="s">
        <v>1711</v>
      </c>
      <c r="J35" s="540" t="s">
        <v>1711</v>
      </c>
      <c r="K35" s="639"/>
      <c r="L35" s="640"/>
      <c r="M35" s="4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D35" s="94"/>
      <c r="AE35" s="94"/>
      <c r="AF35" s="94"/>
      <c r="AG35" s="104"/>
      <c r="AH35" s="104"/>
      <c r="AI35" s="104"/>
      <c r="AJ35" s="104"/>
      <c r="AK35" s="104"/>
      <c r="AL35" s="98"/>
      <c r="AM35" s="102"/>
      <c r="AN35" s="102"/>
      <c r="AO35" s="102"/>
      <c r="AP35" s="102"/>
    </row>
    <row r="36" spans="1:43" ht="15" customHeight="1">
      <c r="A36" s="12"/>
      <c r="B36" s="595" t="s">
        <v>1356</v>
      </c>
      <c r="C36" s="638">
        <v>1.08</v>
      </c>
      <c r="D36" s="539">
        <f>12*0.3*0.3*2.5</f>
        <v>2.6999999999999997</v>
      </c>
      <c r="E36" s="597"/>
      <c r="F36" s="540"/>
      <c r="G36" s="540" t="s">
        <v>1711</v>
      </c>
      <c r="H36" s="540" t="s">
        <v>1711</v>
      </c>
      <c r="I36" s="540" t="s">
        <v>1711</v>
      </c>
      <c r="J36" s="540" t="s">
        <v>1711</v>
      </c>
      <c r="K36" s="639"/>
      <c r="L36" s="640"/>
      <c r="M36" s="12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D36" s="94"/>
      <c r="AE36" s="94"/>
      <c r="AF36" s="94"/>
      <c r="AG36" s="104"/>
      <c r="AH36" s="104"/>
      <c r="AI36" s="104"/>
      <c r="AJ36" s="104"/>
      <c r="AK36" s="104"/>
      <c r="AL36" s="98"/>
      <c r="AM36" s="102"/>
      <c r="AN36" s="102"/>
      <c r="AO36" s="102"/>
      <c r="AP36" s="102"/>
    </row>
    <row r="37" spans="1:43" ht="15" customHeight="1">
      <c r="A37" s="12"/>
      <c r="B37" s="595" t="s">
        <v>1358</v>
      </c>
      <c r="C37" s="638">
        <v>0.72</v>
      </c>
      <c r="D37" s="641">
        <f>8*0.3*0.3*2.5</f>
        <v>1.7999999999999998</v>
      </c>
      <c r="E37" s="597"/>
      <c r="F37" s="540" t="s">
        <v>1711</v>
      </c>
      <c r="G37" s="540" t="s">
        <v>1711</v>
      </c>
      <c r="H37" s="540" t="s">
        <v>1711</v>
      </c>
      <c r="I37" s="540" t="s">
        <v>1711</v>
      </c>
      <c r="J37" s="540" t="s">
        <v>1711</v>
      </c>
      <c r="K37" s="639"/>
      <c r="L37" s="640"/>
      <c r="M37" s="12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D37" s="94"/>
      <c r="AE37" s="94"/>
      <c r="AF37" s="94"/>
      <c r="AG37" s="104"/>
      <c r="AH37" s="104"/>
      <c r="AI37" s="104"/>
      <c r="AJ37" s="104"/>
      <c r="AK37" s="104"/>
      <c r="AL37" s="98"/>
      <c r="AM37" s="102"/>
      <c r="AN37" s="102"/>
      <c r="AO37" s="102"/>
      <c r="AP37" s="102"/>
    </row>
    <row r="38" spans="1:43" ht="15" customHeight="1" thickBot="1">
      <c r="A38" s="10"/>
      <c r="B38" s="642" t="s">
        <v>1360</v>
      </c>
      <c r="C38" s="643">
        <v>1.0880000000000001</v>
      </c>
      <c r="D38" s="644">
        <v>2.7</v>
      </c>
      <c r="E38" s="623"/>
      <c r="F38" s="645"/>
      <c r="G38" s="540" t="s">
        <v>1711</v>
      </c>
      <c r="H38" s="540" t="s">
        <v>1711</v>
      </c>
      <c r="I38" s="540" t="s">
        <v>1711</v>
      </c>
      <c r="J38" s="540" t="s">
        <v>1711</v>
      </c>
      <c r="K38" s="646"/>
      <c r="L38" s="647"/>
      <c r="M38" s="1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D38" s="94"/>
      <c r="AE38" s="94"/>
      <c r="AF38" s="94"/>
      <c r="AG38" s="104"/>
      <c r="AH38" s="104"/>
      <c r="AI38" s="104"/>
      <c r="AJ38" s="104"/>
      <c r="AK38" s="104"/>
      <c r="AL38" s="98"/>
      <c r="AM38" s="102"/>
      <c r="AN38" s="102"/>
      <c r="AO38" s="102"/>
      <c r="AP38" s="102"/>
    </row>
    <row r="39" spans="1:43" ht="27" customHeight="1" thickBot="1">
      <c r="A39" s="4"/>
      <c r="B39" s="1109" t="s">
        <v>1456</v>
      </c>
      <c r="C39" s="1110"/>
      <c r="D39" s="1111"/>
      <c r="E39" s="1112">
        <v>1918</v>
      </c>
      <c r="F39" s="1113"/>
      <c r="G39" s="1113"/>
      <c r="H39" s="1113"/>
      <c r="I39" s="1113"/>
      <c r="J39" s="1113"/>
      <c r="K39" s="1113"/>
      <c r="L39" s="1114"/>
      <c r="M39" s="4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D39" s="94"/>
      <c r="AE39" s="94"/>
      <c r="AF39" s="94"/>
      <c r="AG39" s="104"/>
      <c r="AH39" s="104"/>
      <c r="AI39" s="104"/>
      <c r="AJ39" s="104"/>
      <c r="AK39" s="104"/>
      <c r="AL39" s="98"/>
      <c r="AM39" s="102"/>
      <c r="AN39" s="102"/>
      <c r="AO39" s="102"/>
      <c r="AP39" s="102"/>
    </row>
    <row r="40" spans="1:43" ht="15" customHeight="1" thickBot="1">
      <c r="A40" s="4"/>
      <c r="B40" s="1086" t="s">
        <v>1449</v>
      </c>
      <c r="C40" s="1087"/>
      <c r="D40" s="1087"/>
      <c r="E40" s="1087"/>
      <c r="F40" s="1087"/>
      <c r="G40" s="1087"/>
      <c r="H40" s="1087"/>
      <c r="I40" s="1087"/>
      <c r="J40" s="1087"/>
      <c r="K40" s="1087"/>
      <c r="L40" s="1088"/>
      <c r="M40" s="4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D40" s="94"/>
      <c r="AE40" s="94"/>
      <c r="AF40" s="94"/>
      <c r="AG40" s="104"/>
      <c r="AH40" s="104"/>
      <c r="AI40" s="104"/>
      <c r="AJ40" s="104"/>
      <c r="AK40" s="104"/>
      <c r="AL40" s="98"/>
      <c r="AM40" s="102"/>
      <c r="AN40" s="102"/>
      <c r="AO40" s="102"/>
      <c r="AP40" s="102"/>
    </row>
    <row r="41" spans="1:43" ht="15" customHeight="1" thickBot="1">
      <c r="A41" s="19"/>
      <c r="B41" s="1062" t="s">
        <v>0</v>
      </c>
      <c r="C41" s="1062" t="s">
        <v>1445</v>
      </c>
      <c r="D41" s="1062" t="s">
        <v>1446</v>
      </c>
      <c r="E41" s="1066" t="s">
        <v>1451</v>
      </c>
      <c r="F41" s="1066"/>
      <c r="G41" s="1066"/>
      <c r="H41" s="1066"/>
      <c r="I41" s="1066"/>
      <c r="J41" s="1066"/>
      <c r="K41" s="1066"/>
      <c r="L41" s="1067"/>
      <c r="M41" s="19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D41" s="94"/>
      <c r="AE41" s="94"/>
      <c r="AF41" s="94"/>
      <c r="AG41" s="104"/>
      <c r="AH41" s="104"/>
      <c r="AI41" s="104"/>
      <c r="AJ41" s="104"/>
      <c r="AK41" s="104"/>
      <c r="AL41" s="98"/>
      <c r="AM41" s="102"/>
      <c r="AN41" s="102"/>
      <c r="AO41" s="102"/>
      <c r="AP41" s="102"/>
    </row>
    <row r="42" spans="1:43" ht="15" customHeight="1" thickBot="1">
      <c r="A42" s="12"/>
      <c r="B42" s="1063"/>
      <c r="C42" s="1063"/>
      <c r="D42" s="1063"/>
      <c r="E42" s="1068" t="s">
        <v>1448</v>
      </c>
      <c r="F42" s="1068"/>
      <c r="G42" s="1068"/>
      <c r="H42" s="1068"/>
      <c r="I42" s="1068"/>
      <c r="J42" s="1068"/>
      <c r="K42" s="1096" t="s">
        <v>1455</v>
      </c>
      <c r="L42" s="1097"/>
      <c r="M42" s="12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D42" s="94"/>
      <c r="AE42" s="94"/>
      <c r="AF42" s="94"/>
      <c r="AG42" s="104"/>
      <c r="AH42" s="104"/>
      <c r="AI42" s="104"/>
      <c r="AJ42" s="104"/>
      <c r="AK42" s="104"/>
      <c r="AL42" s="98"/>
      <c r="AM42" s="102"/>
      <c r="AN42" s="102"/>
      <c r="AO42" s="102"/>
      <c r="AP42" s="102"/>
    </row>
    <row r="43" spans="1:43" ht="15" customHeight="1" thickBot="1">
      <c r="A43" s="19"/>
      <c r="B43" s="1063"/>
      <c r="C43" s="1064"/>
      <c r="D43" s="1064"/>
      <c r="E43" s="1068" t="s">
        <v>1452</v>
      </c>
      <c r="F43" s="1100"/>
      <c r="G43" s="1101" t="s">
        <v>1453</v>
      </c>
      <c r="H43" s="1100"/>
      <c r="I43" s="1101" t="s">
        <v>1454</v>
      </c>
      <c r="J43" s="1068"/>
      <c r="K43" s="1098"/>
      <c r="L43" s="1099"/>
      <c r="M43" s="19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D43" s="94"/>
      <c r="AE43" s="94"/>
      <c r="AF43" s="94"/>
      <c r="AG43" s="104"/>
      <c r="AH43" s="104"/>
      <c r="AI43" s="104"/>
      <c r="AJ43" s="104"/>
      <c r="AK43" s="104"/>
      <c r="AL43" s="98"/>
      <c r="AM43" s="102"/>
      <c r="AN43" s="102"/>
      <c r="AO43" s="102"/>
      <c r="AP43" s="102"/>
    </row>
    <row r="44" spans="1:43" ht="15" customHeight="1">
      <c r="A44" s="19"/>
      <c r="B44" s="626" t="s">
        <v>1442</v>
      </c>
      <c r="C44" s="627">
        <f>6*0.3*0.3</f>
        <v>0.53999999999999992</v>
      </c>
      <c r="D44" s="628">
        <f t="shared" ref="D44:D54" si="0">C44*2.5</f>
        <v>1.3499999999999999</v>
      </c>
      <c r="E44" s="1089" t="s">
        <v>1711</v>
      </c>
      <c r="F44" s="1090"/>
      <c r="G44" s="1090" t="s">
        <v>1711</v>
      </c>
      <c r="H44" s="1090"/>
      <c r="I44" s="1090" t="s">
        <v>1711</v>
      </c>
      <c r="J44" s="1091"/>
      <c r="K44" s="1094" t="s">
        <v>1443</v>
      </c>
      <c r="L44" s="1095"/>
      <c r="M44" s="19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D44" s="94"/>
      <c r="AE44" s="94"/>
      <c r="AF44" s="94"/>
      <c r="AG44" s="104"/>
      <c r="AH44" s="104"/>
      <c r="AI44" s="104"/>
      <c r="AJ44" s="104"/>
      <c r="AK44" s="104"/>
      <c r="AL44" s="98"/>
      <c r="AM44" s="102"/>
      <c r="AN44" s="102"/>
      <c r="AO44" s="102"/>
      <c r="AP44" s="102"/>
      <c r="AQ44" s="94"/>
    </row>
    <row r="45" spans="1:43" ht="15" customHeight="1">
      <c r="A45" s="12"/>
      <c r="B45" s="629" t="s">
        <v>1440</v>
      </c>
      <c r="C45" s="630">
        <f>7*0.3*0.3</f>
        <v>0.63</v>
      </c>
      <c r="D45" s="631">
        <f t="shared" si="0"/>
        <v>1.575</v>
      </c>
      <c r="E45" s="1084" t="s">
        <v>1711</v>
      </c>
      <c r="F45" s="1085"/>
      <c r="G45" s="1085" t="s">
        <v>1711</v>
      </c>
      <c r="H45" s="1085"/>
      <c r="I45" s="1085" t="s">
        <v>1711</v>
      </c>
      <c r="J45" s="1102"/>
      <c r="K45" s="1103" t="s">
        <v>1441</v>
      </c>
      <c r="L45" s="1104"/>
      <c r="M45" s="12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D45" s="94"/>
      <c r="AE45" s="94"/>
      <c r="AF45" s="94"/>
      <c r="AG45" s="104"/>
      <c r="AH45" s="104"/>
      <c r="AI45" s="104"/>
      <c r="AJ45" s="104"/>
      <c r="AK45" s="104"/>
      <c r="AL45" s="98"/>
      <c r="AM45" s="102"/>
      <c r="AN45" s="102"/>
      <c r="AO45" s="102"/>
      <c r="AP45" s="102"/>
      <c r="AQ45" s="94"/>
    </row>
    <row r="46" spans="1:43" ht="15" customHeight="1">
      <c r="A46" s="19"/>
      <c r="B46" s="629" t="s">
        <v>1438</v>
      </c>
      <c r="C46" s="630">
        <f>8*0.3*0.3</f>
        <v>0.72</v>
      </c>
      <c r="D46" s="631">
        <f t="shared" si="0"/>
        <v>1.7999999999999998</v>
      </c>
      <c r="E46" s="1084" t="s">
        <v>1711</v>
      </c>
      <c r="F46" s="1085"/>
      <c r="G46" s="1085" t="s">
        <v>1711</v>
      </c>
      <c r="H46" s="1085"/>
      <c r="I46" s="1085" t="s">
        <v>1711</v>
      </c>
      <c r="J46" s="1102"/>
      <c r="K46" s="1103" t="s">
        <v>1439</v>
      </c>
      <c r="L46" s="1104"/>
      <c r="M46" s="19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D46" s="94"/>
      <c r="AE46" s="94"/>
      <c r="AF46" s="94"/>
      <c r="AG46" s="104"/>
      <c r="AH46" s="104"/>
      <c r="AI46" s="104"/>
      <c r="AJ46" s="104"/>
      <c r="AK46" s="104"/>
      <c r="AL46" s="98"/>
      <c r="AM46" s="102"/>
      <c r="AN46" s="102"/>
      <c r="AO46" s="102"/>
      <c r="AP46" s="102"/>
      <c r="AQ46" s="94"/>
    </row>
    <row r="47" spans="1:43" ht="15" customHeight="1">
      <c r="A47" s="10"/>
      <c r="B47" s="629" t="s">
        <v>1436</v>
      </c>
      <c r="C47" s="630">
        <f>9*0.3*0.3</f>
        <v>0.80999999999999994</v>
      </c>
      <c r="D47" s="631">
        <f t="shared" si="0"/>
        <v>2.0249999999999999</v>
      </c>
      <c r="E47" s="1084" t="s">
        <v>1711</v>
      </c>
      <c r="F47" s="1085"/>
      <c r="G47" s="1085" t="s">
        <v>1711</v>
      </c>
      <c r="H47" s="1085"/>
      <c r="I47" s="1085" t="s">
        <v>1711</v>
      </c>
      <c r="J47" s="1102"/>
      <c r="K47" s="1103" t="s">
        <v>1437</v>
      </c>
      <c r="L47" s="1104"/>
      <c r="M47" s="1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D47" s="94"/>
      <c r="AE47" s="94"/>
      <c r="AF47" s="94"/>
      <c r="AG47" s="104"/>
      <c r="AH47" s="104"/>
      <c r="AI47" s="104"/>
      <c r="AJ47" s="104"/>
      <c r="AK47" s="104"/>
      <c r="AL47" s="98"/>
      <c r="AM47" s="102"/>
      <c r="AN47" s="102"/>
      <c r="AO47" s="102"/>
      <c r="AP47" s="102"/>
      <c r="AQ47" s="94"/>
    </row>
    <row r="48" spans="1:43" ht="15" customHeight="1">
      <c r="A48" s="4"/>
      <c r="B48" s="629" t="s">
        <v>1434</v>
      </c>
      <c r="C48" s="630">
        <f>10*0.3*0.3</f>
        <v>0.89999999999999991</v>
      </c>
      <c r="D48" s="631">
        <f t="shared" si="0"/>
        <v>2.25</v>
      </c>
      <c r="E48" s="1084" t="s">
        <v>1711</v>
      </c>
      <c r="F48" s="1085"/>
      <c r="G48" s="1085" t="s">
        <v>1711</v>
      </c>
      <c r="H48" s="1085"/>
      <c r="I48" s="1085" t="s">
        <v>1711</v>
      </c>
      <c r="J48" s="1102"/>
      <c r="K48" s="1103" t="s">
        <v>1435</v>
      </c>
      <c r="L48" s="1104"/>
      <c r="M48" s="4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D48" s="94"/>
      <c r="AE48" s="94"/>
      <c r="AF48" s="94"/>
      <c r="AG48" s="104"/>
      <c r="AH48" s="104"/>
      <c r="AI48" s="104"/>
      <c r="AJ48" s="104"/>
      <c r="AK48" s="104"/>
      <c r="AL48" s="98"/>
      <c r="AM48" s="102"/>
      <c r="AN48" s="102"/>
      <c r="AO48" s="102"/>
      <c r="AP48" s="102"/>
      <c r="AQ48" s="94"/>
    </row>
    <row r="49" spans="1:43" ht="15" customHeight="1">
      <c r="A49" s="19"/>
      <c r="B49" s="629" t="s">
        <v>1432</v>
      </c>
      <c r="C49" s="630">
        <f>11*0.3*0.3</f>
        <v>0.98999999999999988</v>
      </c>
      <c r="D49" s="631">
        <f t="shared" si="0"/>
        <v>2.4749999999999996</v>
      </c>
      <c r="E49" s="1084" t="s">
        <v>1711</v>
      </c>
      <c r="F49" s="1085"/>
      <c r="G49" s="1085" t="s">
        <v>1711</v>
      </c>
      <c r="H49" s="1085"/>
      <c r="I49" s="1085" t="s">
        <v>1711</v>
      </c>
      <c r="J49" s="1102"/>
      <c r="K49" s="1103" t="s">
        <v>1433</v>
      </c>
      <c r="L49" s="1104"/>
      <c r="M49" s="19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D49" s="94"/>
      <c r="AE49" s="94"/>
      <c r="AF49" s="94"/>
      <c r="AG49" s="104"/>
      <c r="AH49" s="104"/>
      <c r="AI49" s="104"/>
      <c r="AJ49" s="104"/>
      <c r="AK49" s="104"/>
      <c r="AL49" s="98"/>
      <c r="AM49" s="102"/>
      <c r="AN49" s="102"/>
      <c r="AO49" s="102"/>
      <c r="AP49" s="102"/>
      <c r="AQ49" s="94"/>
    </row>
    <row r="50" spans="1:43" ht="15" customHeight="1">
      <c r="A50" s="4"/>
      <c r="B50" s="629" t="s">
        <v>1430</v>
      </c>
      <c r="C50" s="630">
        <f>12*0.3*0.3</f>
        <v>1.0799999999999998</v>
      </c>
      <c r="D50" s="631">
        <f t="shared" si="0"/>
        <v>2.6999999999999997</v>
      </c>
      <c r="E50" s="1084" t="s">
        <v>1711</v>
      </c>
      <c r="F50" s="1085"/>
      <c r="G50" s="1085" t="s">
        <v>1711</v>
      </c>
      <c r="H50" s="1085"/>
      <c r="I50" s="1085" t="s">
        <v>1711</v>
      </c>
      <c r="J50" s="1102"/>
      <c r="K50" s="1103" t="s">
        <v>1431</v>
      </c>
      <c r="L50" s="1104"/>
      <c r="M50" s="4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D50" s="94"/>
      <c r="AE50" s="94"/>
      <c r="AF50" s="94"/>
      <c r="AG50" s="104"/>
      <c r="AH50" s="104"/>
      <c r="AI50" s="104"/>
      <c r="AJ50" s="104"/>
      <c r="AK50" s="104"/>
      <c r="AL50" s="98"/>
      <c r="AM50" s="102"/>
      <c r="AN50" s="102"/>
      <c r="AO50" s="102"/>
      <c r="AP50" s="102"/>
      <c r="AQ50" s="94"/>
    </row>
    <row r="51" spans="1:43" ht="15" customHeight="1">
      <c r="A51" s="10"/>
      <c r="B51" s="629" t="s">
        <v>1428</v>
      </c>
      <c r="C51" s="630">
        <f>13*0.3*0.3</f>
        <v>1.17</v>
      </c>
      <c r="D51" s="631">
        <f t="shared" si="0"/>
        <v>2.9249999999999998</v>
      </c>
      <c r="E51" s="1084" t="s">
        <v>1711</v>
      </c>
      <c r="F51" s="1085"/>
      <c r="G51" s="1085" t="s">
        <v>1711</v>
      </c>
      <c r="H51" s="1085"/>
      <c r="I51" s="1085" t="s">
        <v>1711</v>
      </c>
      <c r="J51" s="1102"/>
      <c r="K51" s="1103" t="s">
        <v>1429</v>
      </c>
      <c r="L51" s="1104"/>
      <c r="M51" s="1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D51" s="94"/>
      <c r="AE51" s="94"/>
      <c r="AF51" s="94"/>
      <c r="AG51" s="104"/>
      <c r="AH51" s="104"/>
      <c r="AI51" s="104"/>
      <c r="AJ51" s="104"/>
      <c r="AK51" s="104"/>
      <c r="AL51" s="98"/>
      <c r="AM51" s="102"/>
      <c r="AN51" s="102"/>
      <c r="AO51" s="102"/>
      <c r="AP51" s="102"/>
      <c r="AQ51" s="94"/>
    </row>
    <row r="52" spans="1:43" ht="15" customHeight="1">
      <c r="A52" s="12"/>
      <c r="B52" s="629" t="s">
        <v>1426</v>
      </c>
      <c r="C52" s="630">
        <f>0.3*0.3*14</f>
        <v>1.26</v>
      </c>
      <c r="D52" s="631">
        <f t="shared" si="0"/>
        <v>3.15</v>
      </c>
      <c r="E52" s="1084" t="s">
        <v>1711</v>
      </c>
      <c r="F52" s="1085"/>
      <c r="G52" s="1085" t="s">
        <v>1711</v>
      </c>
      <c r="H52" s="1085"/>
      <c r="I52" s="1085" t="s">
        <v>1711</v>
      </c>
      <c r="J52" s="1102"/>
      <c r="K52" s="1103" t="s">
        <v>1427</v>
      </c>
      <c r="L52" s="1104"/>
      <c r="M52" s="12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D52" s="94"/>
      <c r="AE52" s="94"/>
      <c r="AF52" s="94"/>
      <c r="AG52" s="104"/>
      <c r="AH52" s="104"/>
      <c r="AI52" s="104"/>
      <c r="AJ52" s="104"/>
      <c r="AK52" s="104"/>
      <c r="AL52" s="98"/>
      <c r="AM52" s="102"/>
      <c r="AN52" s="102"/>
      <c r="AO52" s="102"/>
      <c r="AP52" s="102"/>
      <c r="AQ52" s="94"/>
    </row>
    <row r="53" spans="1:43" ht="15" customHeight="1">
      <c r="A53" s="19"/>
      <c r="B53" s="629" t="s">
        <v>1424</v>
      </c>
      <c r="C53" s="630">
        <f>0.3*0.3*15</f>
        <v>1.3499999999999999</v>
      </c>
      <c r="D53" s="631">
        <f t="shared" si="0"/>
        <v>3.3749999999999996</v>
      </c>
      <c r="E53" s="1084" t="s">
        <v>1711</v>
      </c>
      <c r="F53" s="1085"/>
      <c r="G53" s="1085" t="s">
        <v>1711</v>
      </c>
      <c r="H53" s="1085"/>
      <c r="I53" s="1085" t="s">
        <v>1711</v>
      </c>
      <c r="J53" s="1102"/>
      <c r="K53" s="1103" t="s">
        <v>1425</v>
      </c>
      <c r="L53" s="1104"/>
      <c r="M53" s="19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D53" s="94"/>
      <c r="AE53" s="94"/>
      <c r="AF53" s="94"/>
      <c r="AG53" s="104"/>
      <c r="AH53" s="104"/>
      <c r="AI53" s="104"/>
      <c r="AJ53" s="104"/>
      <c r="AK53" s="104"/>
      <c r="AL53" s="98"/>
      <c r="AM53" s="102"/>
      <c r="AN53" s="102"/>
      <c r="AO53" s="102"/>
      <c r="AP53" s="102"/>
      <c r="AQ53" s="94"/>
    </row>
    <row r="54" spans="1:43" ht="15" customHeight="1" thickBot="1">
      <c r="A54" s="19"/>
      <c r="B54" s="632" t="s">
        <v>1422</v>
      </c>
      <c r="C54" s="633">
        <v>1.44</v>
      </c>
      <c r="D54" s="634">
        <f t="shared" si="0"/>
        <v>3.5999999999999996</v>
      </c>
      <c r="E54" s="1105"/>
      <c r="F54" s="1106"/>
      <c r="G54" s="1106"/>
      <c r="H54" s="1106"/>
      <c r="I54" s="1085" t="s">
        <v>1711</v>
      </c>
      <c r="J54" s="1102"/>
      <c r="K54" s="1107" t="s">
        <v>1423</v>
      </c>
      <c r="L54" s="1108"/>
      <c r="M54" s="19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D54" s="94"/>
      <c r="AE54" s="94"/>
      <c r="AF54" s="94"/>
      <c r="AG54" s="104"/>
      <c r="AH54" s="104"/>
      <c r="AI54" s="104"/>
      <c r="AJ54" s="104"/>
      <c r="AK54" s="104"/>
      <c r="AL54" s="98"/>
      <c r="AM54" s="102"/>
      <c r="AN54" s="102"/>
      <c r="AO54" s="102"/>
      <c r="AP54" s="102"/>
      <c r="AQ54" s="94"/>
    </row>
    <row r="55" spans="1:43" ht="15" customHeight="1" thickBot="1">
      <c r="A55" s="12"/>
      <c r="B55" s="1081" t="s">
        <v>1459</v>
      </c>
      <c r="C55" s="1082"/>
      <c r="D55" s="1082"/>
      <c r="E55" s="1082"/>
      <c r="F55" s="1082"/>
      <c r="G55" s="1082"/>
      <c r="H55" s="1082"/>
      <c r="I55" s="1082"/>
      <c r="J55" s="1082"/>
      <c r="K55" s="1082"/>
      <c r="L55" s="1083"/>
      <c r="M55" s="12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D55" s="94"/>
      <c r="AE55" s="94"/>
      <c r="AF55" s="94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4"/>
    </row>
    <row r="56" spans="1:43" ht="15" customHeight="1" thickBot="1">
      <c r="A56" s="10"/>
      <c r="B56" s="1062" t="s">
        <v>0</v>
      </c>
      <c r="C56" s="1062" t="s">
        <v>1445</v>
      </c>
      <c r="D56" s="1062" t="s">
        <v>1446</v>
      </c>
      <c r="E56" s="1066" t="s">
        <v>1450</v>
      </c>
      <c r="F56" s="1066"/>
      <c r="G56" s="1066"/>
      <c r="H56" s="1066"/>
      <c r="I56" s="1066"/>
      <c r="J56" s="1066"/>
      <c r="K56" s="1066"/>
      <c r="L56" s="1067"/>
      <c r="M56" s="1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D56" s="94"/>
      <c r="AE56" s="94"/>
      <c r="AF56" s="94"/>
      <c r="AG56" s="105"/>
      <c r="AH56" s="105"/>
      <c r="AI56" s="105"/>
      <c r="AJ56" s="105"/>
      <c r="AK56" s="105"/>
      <c r="AL56" s="98"/>
      <c r="AM56" s="98"/>
      <c r="AN56" s="98"/>
      <c r="AO56" s="98"/>
      <c r="AP56" s="98"/>
      <c r="AQ56" s="94"/>
    </row>
    <row r="57" spans="1:43" ht="15" customHeight="1" thickBot="1">
      <c r="A57" s="4"/>
      <c r="B57" s="1063"/>
      <c r="C57" s="1063"/>
      <c r="D57" s="1063"/>
      <c r="E57" s="1068" t="s">
        <v>1448</v>
      </c>
      <c r="F57" s="1068"/>
      <c r="G57" s="1068"/>
      <c r="H57" s="1068"/>
      <c r="I57" s="1068"/>
      <c r="J57" s="1068"/>
      <c r="K57" s="1068"/>
      <c r="L57" s="1069"/>
      <c r="M57" s="4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D57" s="94"/>
      <c r="AE57" s="94"/>
      <c r="AF57" s="94"/>
      <c r="AG57" s="106"/>
      <c r="AH57" s="106"/>
      <c r="AI57" s="106"/>
      <c r="AJ57" s="106"/>
      <c r="AK57" s="106"/>
      <c r="AL57" s="98"/>
      <c r="AM57" s="98"/>
      <c r="AN57" s="98"/>
      <c r="AO57" s="98"/>
      <c r="AP57" s="98"/>
      <c r="AQ57" s="94"/>
    </row>
    <row r="58" spans="1:43" ht="15" customHeight="1" thickBot="1">
      <c r="A58" s="12"/>
      <c r="B58" s="1063"/>
      <c r="C58" s="1063"/>
      <c r="D58" s="1063"/>
      <c r="E58" s="554">
        <v>3</v>
      </c>
      <c r="F58" s="555">
        <v>6</v>
      </c>
      <c r="G58" s="555">
        <v>8</v>
      </c>
      <c r="H58" s="555">
        <v>9</v>
      </c>
      <c r="I58" s="555">
        <v>10</v>
      </c>
      <c r="J58" s="555">
        <v>11</v>
      </c>
      <c r="K58" s="558">
        <v>12</v>
      </c>
      <c r="L58" s="559">
        <v>13</v>
      </c>
      <c r="M58" s="12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D58" s="94"/>
      <c r="AE58" s="94"/>
      <c r="AF58" s="94"/>
      <c r="AG58" s="107"/>
      <c r="AH58" s="107"/>
      <c r="AI58" s="107"/>
      <c r="AJ58" s="107"/>
      <c r="AK58" s="107"/>
      <c r="AL58" s="98"/>
      <c r="AM58" s="98"/>
      <c r="AN58" s="98"/>
      <c r="AO58" s="98"/>
      <c r="AP58" s="98"/>
      <c r="AQ58" s="94"/>
    </row>
    <row r="59" spans="1:43" ht="15" customHeight="1">
      <c r="A59" s="10"/>
      <c r="B59" s="592" t="s">
        <v>1361</v>
      </c>
      <c r="C59" s="593">
        <v>0.52</v>
      </c>
      <c r="D59" s="533">
        <f>4*0.35*0.35*2.5</f>
        <v>1.2249999999999999</v>
      </c>
      <c r="E59" s="540" t="s">
        <v>1711</v>
      </c>
      <c r="F59" s="534"/>
      <c r="G59" s="534"/>
      <c r="H59" s="534"/>
      <c r="I59" s="534"/>
      <c r="J59" s="534"/>
      <c r="K59" s="534"/>
      <c r="L59" s="605"/>
      <c r="M59" s="1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D59" s="94"/>
      <c r="AE59" s="94"/>
      <c r="AF59" s="94"/>
      <c r="AG59" s="107"/>
      <c r="AH59" s="107"/>
      <c r="AI59" s="107"/>
      <c r="AJ59" s="107"/>
      <c r="AK59" s="107"/>
      <c r="AL59" s="98"/>
      <c r="AM59" s="98"/>
      <c r="AN59" s="98"/>
      <c r="AO59" s="98"/>
      <c r="AP59" s="98"/>
      <c r="AQ59" s="94"/>
    </row>
    <row r="60" spans="1:43" ht="15" customHeight="1">
      <c r="A60" s="10"/>
      <c r="B60" s="595" t="s">
        <v>1362</v>
      </c>
      <c r="C60" s="596">
        <v>0.6</v>
      </c>
      <c r="D60" s="539">
        <f>5*0.35*0.35*2.5</f>
        <v>1.5312499999999998</v>
      </c>
      <c r="E60" s="540" t="s">
        <v>1711</v>
      </c>
      <c r="F60" s="540"/>
      <c r="G60" s="540"/>
      <c r="H60" s="540"/>
      <c r="I60" s="540"/>
      <c r="J60" s="540"/>
      <c r="K60" s="540"/>
      <c r="L60" s="541"/>
      <c r="M60" s="1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D60" s="94"/>
      <c r="AE60" s="94"/>
      <c r="AF60" s="94"/>
      <c r="AG60" s="107"/>
      <c r="AH60" s="107"/>
      <c r="AI60" s="107"/>
      <c r="AJ60" s="107"/>
      <c r="AK60" s="107"/>
      <c r="AL60" s="98"/>
      <c r="AM60" s="98"/>
      <c r="AN60" s="98"/>
      <c r="AO60" s="98"/>
      <c r="AP60" s="98"/>
      <c r="AQ60" s="94"/>
    </row>
    <row r="61" spans="1:43" ht="15" customHeight="1">
      <c r="A61" s="10"/>
      <c r="B61" s="595" t="s">
        <v>1364</v>
      </c>
      <c r="C61" s="596">
        <v>0.76</v>
      </c>
      <c r="D61" s="539">
        <f>6*0.35*0.35*2.5</f>
        <v>1.8374999999999997</v>
      </c>
      <c r="E61" s="540" t="s">
        <v>1711</v>
      </c>
      <c r="F61" s="540" t="s">
        <v>1711</v>
      </c>
      <c r="G61" s="540"/>
      <c r="H61" s="540"/>
      <c r="I61" s="540"/>
      <c r="J61" s="540"/>
      <c r="K61" s="540"/>
      <c r="L61" s="541"/>
      <c r="M61" s="1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D61" s="94"/>
      <c r="AE61" s="94"/>
      <c r="AF61" s="94"/>
      <c r="AG61" s="107"/>
      <c r="AH61" s="107"/>
      <c r="AI61" s="107"/>
      <c r="AJ61" s="107"/>
      <c r="AK61" s="107"/>
      <c r="AL61" s="98"/>
      <c r="AM61" s="98"/>
      <c r="AN61" s="98"/>
      <c r="AO61" s="98"/>
      <c r="AP61" s="98"/>
      <c r="AQ61" s="94"/>
    </row>
    <row r="62" spans="1:43" ht="15" customHeight="1">
      <c r="A62" s="4"/>
      <c r="B62" s="595" t="s">
        <v>1366</v>
      </c>
      <c r="C62" s="596">
        <v>0.88</v>
      </c>
      <c r="D62" s="539">
        <f>7*0.35*0.35*2.5</f>
        <v>2.1437499999999994</v>
      </c>
      <c r="E62" s="542"/>
      <c r="F62" s="540" t="s">
        <v>1711</v>
      </c>
      <c r="G62" s="540" t="s">
        <v>1711</v>
      </c>
      <c r="H62" s="540" t="s">
        <v>1711</v>
      </c>
      <c r="I62" s="540" t="s">
        <v>1711</v>
      </c>
      <c r="J62" s="540"/>
      <c r="K62" s="540"/>
      <c r="L62" s="541"/>
      <c r="M62" s="4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D62" s="94"/>
      <c r="AE62" s="94"/>
      <c r="AF62" s="94"/>
      <c r="AG62" s="107"/>
      <c r="AH62" s="107"/>
      <c r="AI62" s="107"/>
      <c r="AJ62" s="107"/>
      <c r="AK62" s="107"/>
      <c r="AL62" s="98"/>
      <c r="AM62" s="98"/>
      <c r="AN62" s="98"/>
      <c r="AO62" s="98"/>
      <c r="AP62" s="98"/>
      <c r="AQ62" s="94"/>
    </row>
    <row r="63" spans="1:43" ht="15" customHeight="1">
      <c r="A63" s="12"/>
      <c r="B63" s="595" t="s">
        <v>1368</v>
      </c>
      <c r="C63" s="596">
        <v>1</v>
      </c>
      <c r="D63" s="539">
        <f>8*0.35*0.35*2.5</f>
        <v>2.4499999999999997</v>
      </c>
      <c r="E63" s="542"/>
      <c r="F63" s="540" t="s">
        <v>1711</v>
      </c>
      <c r="G63" s="540" t="s">
        <v>1711</v>
      </c>
      <c r="H63" s="540" t="s">
        <v>1711</v>
      </c>
      <c r="I63" s="540" t="s">
        <v>1711</v>
      </c>
      <c r="J63" s="540" t="s">
        <v>1711</v>
      </c>
      <c r="K63" s="540"/>
      <c r="L63" s="541"/>
      <c r="M63" s="12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D63" s="94"/>
      <c r="AE63" s="94"/>
      <c r="AF63" s="94"/>
      <c r="AQ63" s="94"/>
    </row>
    <row r="64" spans="1:43" ht="15" customHeight="1">
      <c r="A64" s="12"/>
      <c r="B64" s="595" t="s">
        <v>1370</v>
      </c>
      <c r="C64" s="596">
        <v>1.1200000000000001</v>
      </c>
      <c r="D64" s="539">
        <f>9*0.35*0.35*2.5</f>
        <v>2.7562499999999996</v>
      </c>
      <c r="E64" s="542"/>
      <c r="F64" s="540" t="s">
        <v>1711</v>
      </c>
      <c r="G64" s="540" t="s">
        <v>1711</v>
      </c>
      <c r="H64" s="540" t="s">
        <v>1711</v>
      </c>
      <c r="I64" s="540" t="s">
        <v>1711</v>
      </c>
      <c r="J64" s="540" t="s">
        <v>1711</v>
      </c>
      <c r="K64" s="540" t="s">
        <v>1711</v>
      </c>
      <c r="L64" s="541"/>
      <c r="M64" s="12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D64" s="94"/>
      <c r="AE64" s="94"/>
      <c r="AF64" s="94"/>
      <c r="AQ64" s="94"/>
    </row>
    <row r="65" spans="1:43" ht="15" customHeight="1">
      <c r="A65" s="10"/>
      <c r="B65" s="595" t="s">
        <v>1372</v>
      </c>
      <c r="C65" s="596">
        <v>1.24</v>
      </c>
      <c r="D65" s="539">
        <f>10*0.35*0.35*2.5</f>
        <v>3.0624999999999996</v>
      </c>
      <c r="E65" s="542"/>
      <c r="F65" s="540" t="s">
        <v>1711</v>
      </c>
      <c r="G65" s="540" t="s">
        <v>1711</v>
      </c>
      <c r="H65" s="540" t="s">
        <v>1711</v>
      </c>
      <c r="I65" s="540" t="s">
        <v>1711</v>
      </c>
      <c r="J65" s="540" t="s">
        <v>1711</v>
      </c>
      <c r="K65" s="540" t="s">
        <v>1711</v>
      </c>
      <c r="L65" s="540" t="s">
        <v>1711</v>
      </c>
      <c r="M65" s="1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D65" s="94"/>
      <c r="AE65" s="94"/>
      <c r="AF65" s="94"/>
      <c r="AQ65" s="94"/>
    </row>
    <row r="66" spans="1:43" ht="15" customHeight="1">
      <c r="A66" s="4"/>
      <c r="B66" s="595" t="s">
        <v>1374</v>
      </c>
      <c r="C66" s="596">
        <v>1.3720000000000001</v>
      </c>
      <c r="D66" s="539">
        <f>11*0.35*0.35*2.5</f>
        <v>3.3687499999999995</v>
      </c>
      <c r="E66" s="542"/>
      <c r="F66" s="540"/>
      <c r="G66" s="540" t="s">
        <v>1711</v>
      </c>
      <c r="H66" s="540" t="s">
        <v>1711</v>
      </c>
      <c r="I66" s="540" t="s">
        <v>1711</v>
      </c>
      <c r="J66" s="540" t="s">
        <v>1711</v>
      </c>
      <c r="K66" s="540" t="s">
        <v>1711</v>
      </c>
      <c r="L66" s="540" t="s">
        <v>1711</v>
      </c>
      <c r="M66" s="4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D66" s="94"/>
      <c r="AE66" s="94"/>
      <c r="AF66" s="94"/>
      <c r="AQ66" s="94"/>
    </row>
    <row r="67" spans="1:43" ht="15" customHeight="1">
      <c r="A67" s="4"/>
      <c r="B67" s="595" t="s">
        <v>1376</v>
      </c>
      <c r="C67" s="596">
        <v>1.5</v>
      </c>
      <c r="D67" s="539">
        <f>12*0.35*0.35*2.5</f>
        <v>3.6749999999999994</v>
      </c>
      <c r="E67" s="542"/>
      <c r="F67" s="540"/>
      <c r="G67" s="540" t="s">
        <v>1711</v>
      </c>
      <c r="H67" s="540" t="s">
        <v>1711</v>
      </c>
      <c r="I67" s="540" t="s">
        <v>1711</v>
      </c>
      <c r="J67" s="540" t="s">
        <v>1711</v>
      </c>
      <c r="K67" s="540" t="s">
        <v>1711</v>
      </c>
      <c r="L67" s="540" t="s">
        <v>1711</v>
      </c>
      <c r="M67" s="4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D67" s="94"/>
      <c r="AE67" s="94"/>
      <c r="AF67" s="94"/>
      <c r="AQ67" s="94"/>
    </row>
    <row r="68" spans="1:43" ht="15" customHeight="1">
      <c r="A68" s="19"/>
      <c r="B68" s="595" t="s">
        <v>1378</v>
      </c>
      <c r="C68" s="596">
        <v>1.62</v>
      </c>
      <c r="D68" s="539">
        <f>13*0.35*0.35*2.5</f>
        <v>3.9812499999999993</v>
      </c>
      <c r="E68" s="542"/>
      <c r="F68" s="540"/>
      <c r="G68" s="540" t="s">
        <v>1711</v>
      </c>
      <c r="H68" s="540" t="s">
        <v>1711</v>
      </c>
      <c r="I68" s="540" t="s">
        <v>1711</v>
      </c>
      <c r="J68" s="540" t="s">
        <v>1711</v>
      </c>
      <c r="K68" s="540" t="s">
        <v>1711</v>
      </c>
      <c r="L68" s="540" t="s">
        <v>1711</v>
      </c>
      <c r="M68" s="19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D68" s="94"/>
      <c r="AE68" s="94"/>
      <c r="AF68" s="94"/>
      <c r="AQ68" s="94"/>
    </row>
    <row r="69" spans="1:43" ht="15" customHeight="1">
      <c r="A69" s="12"/>
      <c r="B69" s="595" t="s">
        <v>1380</v>
      </c>
      <c r="C69" s="596">
        <v>1.73</v>
      </c>
      <c r="D69" s="539">
        <f>14*0.35*0.35*2.5</f>
        <v>4.2874999999999988</v>
      </c>
      <c r="E69" s="542"/>
      <c r="F69" s="540"/>
      <c r="G69" s="540"/>
      <c r="H69" s="540" t="s">
        <v>1711</v>
      </c>
      <c r="I69" s="540" t="s">
        <v>1711</v>
      </c>
      <c r="J69" s="540" t="s">
        <v>1711</v>
      </c>
      <c r="K69" s="540" t="s">
        <v>1711</v>
      </c>
      <c r="L69" s="540" t="s">
        <v>1711</v>
      </c>
      <c r="M69" s="12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D69" s="94"/>
      <c r="AE69" s="94"/>
      <c r="AF69" s="94"/>
      <c r="AQ69" s="94"/>
    </row>
    <row r="70" spans="1:43" ht="15" customHeight="1">
      <c r="A70" s="19"/>
      <c r="B70" s="595" t="s">
        <v>1382</v>
      </c>
      <c r="C70" s="596">
        <v>1.837</v>
      </c>
      <c r="D70" s="539">
        <f>15*0.35*0.35*2.5</f>
        <v>4.59375</v>
      </c>
      <c r="E70" s="542"/>
      <c r="F70" s="540"/>
      <c r="G70" s="540"/>
      <c r="H70" s="540"/>
      <c r="I70" s="540" t="s">
        <v>1711</v>
      </c>
      <c r="J70" s="540" t="s">
        <v>1711</v>
      </c>
      <c r="K70" s="540" t="s">
        <v>1711</v>
      </c>
      <c r="L70" s="540" t="s">
        <v>1711</v>
      </c>
      <c r="M70" s="19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D70" s="94"/>
      <c r="AE70" s="94"/>
      <c r="AF70" s="94"/>
      <c r="AQ70" s="94"/>
    </row>
    <row r="71" spans="1:43" ht="15" customHeight="1" thickBot="1">
      <c r="A71" s="19"/>
      <c r="B71" s="598" t="s">
        <v>1384</v>
      </c>
      <c r="C71" s="599">
        <v>1.96</v>
      </c>
      <c r="D71" s="545">
        <f>16*0.35*0.35*2.5</f>
        <v>4.8999999999999995</v>
      </c>
      <c r="E71" s="546"/>
      <c r="F71" s="547"/>
      <c r="G71" s="547"/>
      <c r="H71" s="547"/>
      <c r="I71" s="540" t="s">
        <v>1711</v>
      </c>
      <c r="J71" s="540" t="s">
        <v>1711</v>
      </c>
      <c r="K71" s="540" t="s">
        <v>1711</v>
      </c>
      <c r="L71" s="540" t="s">
        <v>1711</v>
      </c>
      <c r="M71" s="19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D71" s="94"/>
      <c r="AE71" s="94"/>
      <c r="AF71" s="94"/>
      <c r="AQ71" s="94"/>
    </row>
    <row r="72" spans="1:43" ht="15" customHeight="1" thickBot="1">
      <c r="A72" s="12"/>
      <c r="B72" s="1078" t="s">
        <v>1460</v>
      </c>
      <c r="C72" s="1079"/>
      <c r="D72" s="1079"/>
      <c r="E72" s="1079"/>
      <c r="F72" s="1079"/>
      <c r="G72" s="1079"/>
      <c r="H72" s="1079"/>
      <c r="I72" s="1079"/>
      <c r="J72" s="1079"/>
      <c r="K72" s="1079"/>
      <c r="L72" s="1080"/>
      <c r="M72" s="12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D72" s="94"/>
      <c r="AE72" s="94"/>
      <c r="AF72" s="94"/>
      <c r="AQ72" s="94"/>
    </row>
    <row r="73" spans="1:43" ht="15" customHeight="1" thickBot="1">
      <c r="A73" s="19"/>
      <c r="B73" s="1062" t="s">
        <v>0</v>
      </c>
      <c r="C73" s="1062" t="s">
        <v>1445</v>
      </c>
      <c r="D73" s="1062" t="s">
        <v>1446</v>
      </c>
      <c r="E73" s="1066" t="s">
        <v>1450</v>
      </c>
      <c r="F73" s="1066"/>
      <c r="G73" s="1066"/>
      <c r="H73" s="1066"/>
      <c r="I73" s="1066"/>
      <c r="J73" s="1066"/>
      <c r="K73" s="1066"/>
      <c r="L73" s="1067"/>
      <c r="M73" s="19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D73" s="94"/>
      <c r="AE73" s="94"/>
      <c r="AF73" s="94"/>
      <c r="AQ73" s="94"/>
    </row>
    <row r="74" spans="1:43" ht="15" customHeight="1" thickBot="1">
      <c r="A74" s="10"/>
      <c r="B74" s="1063"/>
      <c r="C74" s="1063"/>
      <c r="D74" s="1063"/>
      <c r="E74" s="1068" t="s">
        <v>1448</v>
      </c>
      <c r="F74" s="1068"/>
      <c r="G74" s="1068"/>
      <c r="H74" s="1068"/>
      <c r="I74" s="1068"/>
      <c r="J74" s="1068"/>
      <c r="K74" s="1068"/>
      <c r="L74" s="1069"/>
      <c r="M74" s="1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D74" s="94"/>
      <c r="AE74" s="94"/>
      <c r="AF74" s="94"/>
      <c r="AQ74" s="94"/>
    </row>
    <row r="75" spans="1:43" ht="15" customHeight="1" thickBot="1">
      <c r="A75" s="4"/>
      <c r="B75" s="1063"/>
      <c r="C75" s="1063"/>
      <c r="D75" s="1115"/>
      <c r="E75" s="560">
        <v>1</v>
      </c>
      <c r="F75" s="561">
        <v>2</v>
      </c>
      <c r="G75" s="562">
        <v>3</v>
      </c>
      <c r="H75" s="562">
        <v>4</v>
      </c>
      <c r="I75" s="562">
        <v>5</v>
      </c>
      <c r="J75" s="562">
        <v>6</v>
      </c>
      <c r="K75" s="563"/>
      <c r="L75" s="560"/>
      <c r="M75" s="4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D75" s="94"/>
      <c r="AE75" s="94"/>
      <c r="AF75" s="94"/>
      <c r="AQ75" s="94"/>
    </row>
    <row r="76" spans="1:43" ht="15" customHeight="1">
      <c r="A76" s="10"/>
      <c r="B76" s="592" t="s">
        <v>1713</v>
      </c>
      <c r="C76" s="593">
        <v>0.74</v>
      </c>
      <c r="D76" s="533">
        <f>4*0.35*0.35*2.5</f>
        <v>1.2249999999999999</v>
      </c>
      <c r="E76" s="594"/>
      <c r="F76" s="540" t="s">
        <v>1711</v>
      </c>
      <c r="G76" s="540" t="s">
        <v>1711</v>
      </c>
      <c r="H76" s="540" t="s">
        <v>1711</v>
      </c>
      <c r="I76" s="540" t="s">
        <v>1711</v>
      </c>
      <c r="J76" s="540" t="s">
        <v>1711</v>
      </c>
      <c r="K76" s="535"/>
      <c r="L76" s="536"/>
      <c r="M76" s="1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D76" s="94"/>
      <c r="AE76" s="94"/>
      <c r="AF76" s="94"/>
      <c r="AQ76" s="94"/>
    </row>
    <row r="77" spans="1:43" ht="15" customHeight="1">
      <c r="A77" s="10"/>
      <c r="B77" s="595" t="s">
        <v>1363</v>
      </c>
      <c r="C77" s="596">
        <v>0.86</v>
      </c>
      <c r="D77" s="539">
        <f>5*0.35*0.35*2.5</f>
        <v>1.5312499999999998</v>
      </c>
      <c r="E77" s="597"/>
      <c r="F77" s="540" t="s">
        <v>1711</v>
      </c>
      <c r="G77" s="540" t="s">
        <v>1711</v>
      </c>
      <c r="H77" s="540" t="s">
        <v>1711</v>
      </c>
      <c r="I77" s="540" t="s">
        <v>1711</v>
      </c>
      <c r="J77" s="540" t="s">
        <v>1711</v>
      </c>
      <c r="K77" s="540"/>
      <c r="L77" s="541"/>
      <c r="M77" s="1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D77" s="94"/>
      <c r="AE77" s="94"/>
      <c r="AF77" s="94"/>
      <c r="AQ77" s="94"/>
    </row>
    <row r="78" spans="1:43" ht="15" customHeight="1">
      <c r="A78" s="10"/>
      <c r="B78" s="595" t="s">
        <v>1365</v>
      </c>
      <c r="C78" s="596">
        <v>0.98</v>
      </c>
      <c r="D78" s="539">
        <f>6*0.35*0.35*2.5</f>
        <v>1.8374999999999997</v>
      </c>
      <c r="E78" s="597"/>
      <c r="F78" s="540" t="s">
        <v>1711</v>
      </c>
      <c r="G78" s="540" t="s">
        <v>1711</v>
      </c>
      <c r="H78" s="540" t="s">
        <v>1711</v>
      </c>
      <c r="I78" s="540" t="s">
        <v>1711</v>
      </c>
      <c r="J78" s="540" t="s">
        <v>1711</v>
      </c>
      <c r="K78" s="540"/>
      <c r="L78" s="541"/>
      <c r="M78" s="1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D78" s="94"/>
      <c r="AE78" s="94"/>
      <c r="AF78" s="94"/>
      <c r="AQ78" s="94"/>
    </row>
    <row r="79" spans="1:43" ht="15" customHeight="1">
      <c r="A79" s="4"/>
      <c r="B79" s="595" t="s">
        <v>1367</v>
      </c>
      <c r="C79" s="596">
        <v>1.1000000000000001</v>
      </c>
      <c r="D79" s="539">
        <f>7*0.35*0.35*2.5</f>
        <v>2.1437499999999994</v>
      </c>
      <c r="E79" s="597"/>
      <c r="F79" s="540" t="s">
        <v>1711</v>
      </c>
      <c r="G79" s="540" t="s">
        <v>1711</v>
      </c>
      <c r="H79" s="540" t="s">
        <v>1711</v>
      </c>
      <c r="I79" s="540" t="s">
        <v>1711</v>
      </c>
      <c r="J79" s="540" t="s">
        <v>1711</v>
      </c>
      <c r="K79" s="540"/>
      <c r="L79" s="541"/>
      <c r="M79" s="4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D79" s="94"/>
      <c r="AE79" s="94"/>
      <c r="AF79" s="94"/>
      <c r="AQ79" s="94"/>
    </row>
    <row r="80" spans="1:43" ht="15" customHeight="1">
      <c r="A80" s="12"/>
      <c r="B80" s="595" t="s">
        <v>1369</v>
      </c>
      <c r="C80" s="596">
        <v>1.2250000000000001</v>
      </c>
      <c r="D80" s="539">
        <f>8*0.35*0.35*2.5</f>
        <v>2.4499999999999997</v>
      </c>
      <c r="E80" s="597"/>
      <c r="F80" s="540" t="s">
        <v>1711</v>
      </c>
      <c r="G80" s="540" t="s">
        <v>1711</v>
      </c>
      <c r="H80" s="540" t="s">
        <v>1711</v>
      </c>
      <c r="I80" s="540" t="s">
        <v>1711</v>
      </c>
      <c r="J80" s="540" t="s">
        <v>1711</v>
      </c>
      <c r="K80" s="540"/>
      <c r="L80" s="541"/>
      <c r="M80" s="12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D80" s="94"/>
      <c r="AE80" s="94"/>
      <c r="AF80" s="94"/>
      <c r="AQ80" s="94"/>
    </row>
    <row r="81" spans="1:43" ht="15" customHeight="1">
      <c r="A81" s="12"/>
      <c r="B81" s="595" t="s">
        <v>1371</v>
      </c>
      <c r="C81" s="596">
        <v>1.35</v>
      </c>
      <c r="D81" s="539">
        <f>9*0.35*0.35*2.5</f>
        <v>2.7562499999999996</v>
      </c>
      <c r="E81" s="597"/>
      <c r="F81" s="540" t="s">
        <v>1711</v>
      </c>
      <c r="G81" s="540" t="s">
        <v>1711</v>
      </c>
      <c r="H81" s="540" t="s">
        <v>1711</v>
      </c>
      <c r="I81" s="540" t="s">
        <v>1711</v>
      </c>
      <c r="J81" s="540" t="s">
        <v>1711</v>
      </c>
      <c r="K81" s="540"/>
      <c r="L81" s="541"/>
      <c r="M81" s="12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D81" s="94"/>
      <c r="AE81" s="94"/>
      <c r="AF81" s="94"/>
      <c r="AQ81" s="94"/>
    </row>
    <row r="82" spans="1:43" ht="15" customHeight="1">
      <c r="A82" s="10"/>
      <c r="B82" s="595" t="s">
        <v>1373</v>
      </c>
      <c r="C82" s="596">
        <v>1.472</v>
      </c>
      <c r="D82" s="539">
        <f>10*0.35*0.35*2.5</f>
        <v>3.0624999999999996</v>
      </c>
      <c r="E82" s="597"/>
      <c r="F82" s="540"/>
      <c r="G82" s="540" t="s">
        <v>1711</v>
      </c>
      <c r="H82" s="540" t="s">
        <v>1711</v>
      </c>
      <c r="I82" s="540" t="s">
        <v>1711</v>
      </c>
      <c r="J82" s="540" t="s">
        <v>1711</v>
      </c>
      <c r="K82" s="540"/>
      <c r="L82" s="541"/>
      <c r="M82" s="1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D82" s="94"/>
      <c r="AE82" s="94"/>
      <c r="AF82" s="94"/>
    </row>
    <row r="83" spans="1:43" ht="15" customHeight="1">
      <c r="A83" s="4"/>
      <c r="B83" s="595" t="s">
        <v>1375</v>
      </c>
      <c r="C83" s="596">
        <v>1.5920000000000001</v>
      </c>
      <c r="D83" s="539">
        <f>11*0.35*0.35*2.5</f>
        <v>3.3687499999999995</v>
      </c>
      <c r="E83" s="597"/>
      <c r="F83" s="540"/>
      <c r="G83" s="540" t="s">
        <v>1711</v>
      </c>
      <c r="H83" s="540" t="s">
        <v>1711</v>
      </c>
      <c r="I83" s="540" t="s">
        <v>1711</v>
      </c>
      <c r="J83" s="540" t="s">
        <v>1711</v>
      </c>
      <c r="K83" s="540"/>
      <c r="L83" s="541"/>
      <c r="M83" s="4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D83" s="94"/>
      <c r="AE83" s="94"/>
      <c r="AF83" s="94"/>
    </row>
    <row r="84" spans="1:43" ht="15" customHeight="1">
      <c r="A84" s="4"/>
      <c r="B84" s="595" t="s">
        <v>1377</v>
      </c>
      <c r="C84" s="596">
        <v>1.708</v>
      </c>
      <c r="D84" s="539">
        <f>12*0.35*0.35*2.5</f>
        <v>3.6749999999999994</v>
      </c>
      <c r="E84" s="597"/>
      <c r="F84" s="540"/>
      <c r="G84" s="540"/>
      <c r="H84" s="540" t="s">
        <v>1711</v>
      </c>
      <c r="I84" s="540" t="s">
        <v>1711</v>
      </c>
      <c r="J84" s="540" t="s">
        <v>1711</v>
      </c>
      <c r="K84" s="540"/>
      <c r="L84" s="541"/>
      <c r="M84" s="4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D84" s="94"/>
      <c r="AE84" s="94"/>
      <c r="AF84" s="94"/>
    </row>
    <row r="85" spans="1:43" ht="15" customHeight="1">
      <c r="A85" s="19"/>
      <c r="B85" s="595" t="s">
        <v>1379</v>
      </c>
      <c r="C85" s="596">
        <v>0.98</v>
      </c>
      <c r="D85" s="539">
        <f>13*0.35*0.35*2.5</f>
        <v>3.9812499999999993</v>
      </c>
      <c r="E85" s="597"/>
      <c r="F85" s="540" t="s">
        <v>1711</v>
      </c>
      <c r="G85" s="540" t="s">
        <v>1711</v>
      </c>
      <c r="H85" s="540" t="s">
        <v>1711</v>
      </c>
      <c r="I85" s="540" t="s">
        <v>1711</v>
      </c>
      <c r="J85" s="540" t="s">
        <v>1711</v>
      </c>
      <c r="K85" s="540"/>
      <c r="L85" s="541"/>
      <c r="M85" s="19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D85" s="94"/>
      <c r="AE85" s="94"/>
      <c r="AF85" s="94"/>
    </row>
    <row r="86" spans="1:43" ht="15" customHeight="1">
      <c r="A86" s="12"/>
      <c r="B86" s="595" t="s">
        <v>1381</v>
      </c>
      <c r="C86" s="596">
        <v>1.49</v>
      </c>
      <c r="D86" s="539">
        <f>14*0.35*0.35*2.5</f>
        <v>4.2874999999999988</v>
      </c>
      <c r="E86" s="597"/>
      <c r="F86" s="540"/>
      <c r="G86" s="540" t="s">
        <v>1711</v>
      </c>
      <c r="H86" s="540" t="s">
        <v>1711</v>
      </c>
      <c r="I86" s="540" t="s">
        <v>1711</v>
      </c>
      <c r="J86" s="540" t="s">
        <v>1711</v>
      </c>
      <c r="K86" s="540"/>
      <c r="L86" s="541"/>
      <c r="M86" s="12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D86" s="94"/>
      <c r="AE86" s="94"/>
      <c r="AF86" s="94"/>
    </row>
    <row r="87" spans="1:43" ht="15" customHeight="1" thickBot="1">
      <c r="A87" s="19"/>
      <c r="B87" s="598" t="s">
        <v>1383</v>
      </c>
      <c r="C87" s="599">
        <v>1.72</v>
      </c>
      <c r="D87" s="545">
        <f>15*0.35*0.35*2.5</f>
        <v>4.59375</v>
      </c>
      <c r="E87" s="623"/>
      <c r="F87" s="624"/>
      <c r="G87" s="624"/>
      <c r="H87" s="540" t="s">
        <v>1711</v>
      </c>
      <c r="I87" s="540" t="s">
        <v>1711</v>
      </c>
      <c r="J87" s="540" t="s">
        <v>1711</v>
      </c>
      <c r="K87" s="624"/>
      <c r="L87" s="625"/>
      <c r="M87" s="19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D87" s="94"/>
      <c r="AE87" s="94"/>
      <c r="AF87" s="94"/>
    </row>
    <row r="88" spans="1:43" ht="26.25" customHeight="1" thickBot="1">
      <c r="A88" s="12"/>
      <c r="B88" s="1116" t="s">
        <v>1456</v>
      </c>
      <c r="C88" s="1117"/>
      <c r="D88" s="1118"/>
      <c r="E88" s="1119">
        <v>2508</v>
      </c>
      <c r="F88" s="1120"/>
      <c r="G88" s="1120"/>
      <c r="H88" s="1120"/>
      <c r="I88" s="1120"/>
      <c r="J88" s="1120"/>
      <c r="K88" s="1120"/>
      <c r="L88" s="1121"/>
      <c r="M88" s="12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D88" s="94"/>
      <c r="AE88" s="94"/>
      <c r="AF88" s="94"/>
    </row>
    <row r="89" spans="1:43" ht="16.5" thickBot="1">
      <c r="A89" s="19"/>
      <c r="B89" s="1122" t="s">
        <v>1463</v>
      </c>
      <c r="C89" s="1123"/>
      <c r="D89" s="1123"/>
      <c r="E89" s="1123"/>
      <c r="F89" s="1123"/>
      <c r="G89" s="1123"/>
      <c r="H89" s="1123"/>
      <c r="I89" s="1123"/>
      <c r="J89" s="1123"/>
      <c r="K89" s="1123"/>
      <c r="L89" s="1124"/>
      <c r="M89" s="19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D89" s="94"/>
      <c r="AE89" s="94"/>
      <c r="AF89" s="94"/>
    </row>
    <row r="90" spans="1:43" ht="15.75" thickBot="1">
      <c r="A90" s="19"/>
      <c r="B90" s="1062" t="s">
        <v>0</v>
      </c>
      <c r="C90" s="1062" t="s">
        <v>1445</v>
      </c>
      <c r="D90" s="1062" t="s">
        <v>1446</v>
      </c>
      <c r="E90" s="1066" t="s">
        <v>1450</v>
      </c>
      <c r="F90" s="1066"/>
      <c r="G90" s="1066"/>
      <c r="H90" s="1066"/>
      <c r="I90" s="1066"/>
      <c r="J90" s="1066"/>
      <c r="K90" s="1066"/>
      <c r="L90" s="1067"/>
      <c r="M90" s="19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D90" s="94"/>
      <c r="AE90" s="94"/>
      <c r="AF90" s="94"/>
    </row>
    <row r="91" spans="1:43" ht="15.75" thickBot="1">
      <c r="A91" s="12"/>
      <c r="B91" s="1063"/>
      <c r="C91" s="1063"/>
      <c r="D91" s="1063"/>
      <c r="E91" s="1068" t="s">
        <v>1448</v>
      </c>
      <c r="F91" s="1068"/>
      <c r="G91" s="1068"/>
      <c r="H91" s="1068"/>
      <c r="I91" s="1068"/>
      <c r="J91" s="1068"/>
      <c r="K91" s="1068"/>
      <c r="L91" s="1069"/>
      <c r="M91" s="12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D91" s="94"/>
      <c r="AE91" s="94"/>
      <c r="AF91" s="94"/>
    </row>
    <row r="92" spans="1:43" ht="15.75" thickBot="1">
      <c r="A92" s="10"/>
      <c r="B92" s="1064"/>
      <c r="C92" s="1063"/>
      <c r="D92" s="1065"/>
      <c r="E92" s="564" t="s">
        <v>1409</v>
      </c>
      <c r="F92" s="564" t="s">
        <v>1410</v>
      </c>
      <c r="G92" s="564" t="s">
        <v>1411</v>
      </c>
      <c r="H92" s="564" t="s">
        <v>1412</v>
      </c>
      <c r="I92" s="564" t="s">
        <v>1413</v>
      </c>
      <c r="J92" s="565" t="s">
        <v>1414</v>
      </c>
      <c r="K92" s="564" t="s">
        <v>1415</v>
      </c>
      <c r="L92" s="565" t="s">
        <v>1416</v>
      </c>
      <c r="M92" s="1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D92" s="94"/>
      <c r="AE92" s="94"/>
      <c r="AF92" s="94"/>
    </row>
    <row r="93" spans="1:43">
      <c r="A93" s="4"/>
      <c r="B93" s="607" t="s">
        <v>1666</v>
      </c>
      <c r="C93" s="569">
        <v>0.76</v>
      </c>
      <c r="D93" s="608">
        <f>6*0.35*0.35*2.5</f>
        <v>1.8374999999999997</v>
      </c>
      <c r="E93" s="609"/>
      <c r="F93" s="610"/>
      <c r="G93" s="610"/>
      <c r="H93" s="610"/>
      <c r="I93" s="610"/>
      <c r="J93" s="610"/>
      <c r="K93" s="610"/>
      <c r="L93" s="611"/>
      <c r="M93" s="4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D93" s="94"/>
      <c r="AE93" s="94"/>
      <c r="AF93" s="94"/>
    </row>
    <row r="94" spans="1:43">
      <c r="A94" s="12"/>
      <c r="B94" s="612" t="s">
        <v>1667</v>
      </c>
      <c r="C94" s="576">
        <v>0.88</v>
      </c>
      <c r="D94" s="613">
        <f>7*0.35*0.35*2.5</f>
        <v>2.1437499999999994</v>
      </c>
      <c r="E94" s="614"/>
      <c r="F94" s="615"/>
      <c r="G94" s="615"/>
      <c r="H94" s="615"/>
      <c r="I94" s="615"/>
      <c r="J94" s="615"/>
      <c r="K94" s="615"/>
      <c r="L94" s="616"/>
      <c r="M94" s="12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D94" s="94"/>
      <c r="AE94" s="94"/>
      <c r="AF94" s="94"/>
    </row>
    <row r="95" spans="1:43">
      <c r="A95" s="10"/>
      <c r="B95" s="612" t="s">
        <v>1668</v>
      </c>
      <c r="C95" s="576">
        <v>1</v>
      </c>
      <c r="D95" s="613">
        <f>8*0.35*0.35*2.5</f>
        <v>2.4499999999999997</v>
      </c>
      <c r="E95" s="540" t="s">
        <v>1711</v>
      </c>
      <c r="F95" s="540" t="s">
        <v>1711</v>
      </c>
      <c r="G95" s="583"/>
      <c r="H95" s="583"/>
      <c r="I95" s="540" t="s">
        <v>1711</v>
      </c>
      <c r="J95" s="583"/>
      <c r="K95" s="540" t="s">
        <v>1711</v>
      </c>
      <c r="L95" s="616"/>
      <c r="M95" s="1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D95" s="94"/>
      <c r="AE95" s="94"/>
      <c r="AF95" s="94"/>
    </row>
    <row r="96" spans="1:43">
      <c r="A96" s="10"/>
      <c r="B96" s="612" t="s">
        <v>1669</v>
      </c>
      <c r="C96" s="576">
        <v>1.1200000000000001</v>
      </c>
      <c r="D96" s="613">
        <f>9*0.35*0.35*2.5</f>
        <v>2.7562499999999996</v>
      </c>
      <c r="E96" s="540" t="s">
        <v>1711</v>
      </c>
      <c r="F96" s="540" t="s">
        <v>1711</v>
      </c>
      <c r="G96" s="583"/>
      <c r="H96" s="583"/>
      <c r="I96" s="540" t="s">
        <v>1711</v>
      </c>
      <c r="J96" s="583"/>
      <c r="K96" s="540" t="s">
        <v>1711</v>
      </c>
      <c r="L96" s="616"/>
      <c r="M96" s="1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D96" s="94"/>
      <c r="AE96" s="94"/>
      <c r="AF96" s="94"/>
    </row>
    <row r="97" spans="1:32">
      <c r="A97" s="10"/>
      <c r="B97" s="612" t="s">
        <v>1670</v>
      </c>
      <c r="C97" s="576">
        <v>1.24</v>
      </c>
      <c r="D97" s="613">
        <f>10*0.35*0.35*2.5</f>
        <v>3.0624999999999996</v>
      </c>
      <c r="E97" s="540" t="s">
        <v>1711</v>
      </c>
      <c r="F97" s="540" t="s">
        <v>1711</v>
      </c>
      <c r="G97" s="583"/>
      <c r="H97" s="583"/>
      <c r="I97" s="540" t="s">
        <v>1711</v>
      </c>
      <c r="J97" s="583"/>
      <c r="K97" s="540" t="s">
        <v>1711</v>
      </c>
      <c r="L97" s="616"/>
      <c r="M97" s="1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D97" s="94"/>
      <c r="AE97" s="94"/>
      <c r="AF97" s="94"/>
    </row>
    <row r="98" spans="1:32">
      <c r="A98" s="4"/>
      <c r="B98" s="612" t="s">
        <v>1671</v>
      </c>
      <c r="C98" s="576">
        <v>1.37</v>
      </c>
      <c r="D98" s="613">
        <f>11*0.35*0.35*2.5</f>
        <v>3.3687499999999995</v>
      </c>
      <c r="E98" s="617"/>
      <c r="F98" s="540" t="s">
        <v>1711</v>
      </c>
      <c r="G98" s="583"/>
      <c r="H98" s="583"/>
      <c r="I98" s="540" t="s">
        <v>1711</v>
      </c>
      <c r="J98" s="583"/>
      <c r="K98" s="540" t="s">
        <v>1711</v>
      </c>
      <c r="L98" s="616"/>
      <c r="M98" s="4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D98" s="94"/>
      <c r="AE98" s="94"/>
      <c r="AF98" s="94"/>
    </row>
    <row r="99" spans="1:32">
      <c r="A99" s="12"/>
      <c r="B99" s="612" t="s">
        <v>1672</v>
      </c>
      <c r="C99" s="576">
        <v>1.49</v>
      </c>
      <c r="D99" s="613">
        <f>12*0.35*0.35*2.5</f>
        <v>3.6749999999999994</v>
      </c>
      <c r="E99" s="617"/>
      <c r="F99" s="583"/>
      <c r="G99" s="583"/>
      <c r="H99" s="583"/>
      <c r="I99" s="540" t="s">
        <v>1711</v>
      </c>
      <c r="J99" s="583"/>
      <c r="K99" s="540" t="s">
        <v>1711</v>
      </c>
      <c r="L99" s="616"/>
      <c r="M99" s="12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D99" s="94"/>
      <c r="AE99" s="94"/>
      <c r="AF99" s="94"/>
    </row>
    <row r="100" spans="1:32">
      <c r="A100" s="12"/>
      <c r="B100" s="612" t="s">
        <v>1673</v>
      </c>
      <c r="C100" s="576">
        <v>1.61</v>
      </c>
      <c r="D100" s="613">
        <f>13*0.35*0.35*2.5</f>
        <v>3.9812499999999993</v>
      </c>
      <c r="E100" s="617"/>
      <c r="F100" s="583"/>
      <c r="G100" s="583"/>
      <c r="H100" s="583"/>
      <c r="I100" s="540" t="s">
        <v>1711</v>
      </c>
      <c r="J100" s="583"/>
      <c r="K100" s="540" t="s">
        <v>1711</v>
      </c>
      <c r="L100" s="616"/>
      <c r="M100" s="12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D100" s="94"/>
      <c r="AE100" s="94"/>
      <c r="AF100" s="94"/>
    </row>
    <row r="101" spans="1:32">
      <c r="A101" s="10"/>
      <c r="B101" s="612" t="s">
        <v>1674</v>
      </c>
      <c r="C101" s="576">
        <v>1.73</v>
      </c>
      <c r="D101" s="613">
        <f>14*0.35*0.35*2.5</f>
        <v>4.2874999999999988</v>
      </c>
      <c r="E101" s="617"/>
      <c r="F101" s="583"/>
      <c r="G101" s="583"/>
      <c r="H101" s="583"/>
      <c r="I101" s="540" t="s">
        <v>1711</v>
      </c>
      <c r="J101" s="583"/>
      <c r="K101" s="540" t="s">
        <v>1711</v>
      </c>
      <c r="L101" s="616"/>
      <c r="M101" s="1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D101" s="94"/>
      <c r="AE101" s="94"/>
      <c r="AF101" s="94"/>
    </row>
    <row r="102" spans="1:32">
      <c r="A102" s="4"/>
      <c r="B102" s="612" t="s">
        <v>1675</v>
      </c>
      <c r="C102" s="576">
        <v>1.86</v>
      </c>
      <c r="D102" s="613">
        <f>15*0.35*0.35*2.5</f>
        <v>4.59375</v>
      </c>
      <c r="E102" s="617"/>
      <c r="F102" s="583"/>
      <c r="G102" s="583"/>
      <c r="H102" s="583"/>
      <c r="I102" s="583"/>
      <c r="J102" s="583"/>
      <c r="K102" s="540" t="s">
        <v>1711</v>
      </c>
      <c r="L102" s="616"/>
      <c r="M102" s="4"/>
      <c r="N102" s="100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D102" s="94"/>
      <c r="AE102" s="94"/>
      <c r="AF102" s="94"/>
    </row>
    <row r="103" spans="1:32" ht="15" customHeight="1" thickBot="1">
      <c r="A103" s="4"/>
      <c r="B103" s="618" t="s">
        <v>1676</v>
      </c>
      <c r="C103" s="585">
        <v>1.98</v>
      </c>
      <c r="D103" s="619">
        <f>16*0.35*0.35*2.5</f>
        <v>4.8999999999999995</v>
      </c>
      <c r="E103" s="620"/>
      <c r="F103" s="621"/>
      <c r="G103" s="621"/>
      <c r="H103" s="621"/>
      <c r="I103" s="621"/>
      <c r="J103" s="621"/>
      <c r="K103" s="540" t="s">
        <v>1711</v>
      </c>
      <c r="L103" s="622"/>
      <c r="M103" s="4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D103" s="94"/>
      <c r="AE103" s="94"/>
      <c r="AF103" s="94"/>
    </row>
    <row r="104" spans="1:32" ht="15.75" customHeight="1" thickBot="1">
      <c r="A104" s="19"/>
      <c r="B104" s="1062" t="s">
        <v>0</v>
      </c>
      <c r="C104" s="1062" t="s">
        <v>1445</v>
      </c>
      <c r="D104" s="1062" t="s">
        <v>1446</v>
      </c>
      <c r="E104" s="1092" t="s">
        <v>1450</v>
      </c>
      <c r="F104" s="1066"/>
      <c r="G104" s="1066"/>
      <c r="H104" s="1066"/>
      <c r="I104" s="1066"/>
      <c r="J104" s="1066"/>
      <c r="K104" s="1066"/>
      <c r="L104" s="1067"/>
      <c r="M104" s="19"/>
      <c r="N104" s="100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D104" s="94"/>
      <c r="AE104" s="94"/>
      <c r="AF104" s="94"/>
    </row>
    <row r="105" spans="1:32" ht="15.75" customHeight="1" thickBot="1">
      <c r="A105" s="12"/>
      <c r="B105" s="1063"/>
      <c r="C105" s="1063"/>
      <c r="D105" s="1063"/>
      <c r="E105" s="1093" t="s">
        <v>1448</v>
      </c>
      <c r="F105" s="1068"/>
      <c r="G105" s="1068"/>
      <c r="H105" s="1068"/>
      <c r="I105" s="1068"/>
      <c r="J105" s="1068"/>
      <c r="K105" s="1068"/>
      <c r="L105" s="1069"/>
      <c r="M105" s="12"/>
      <c r="N105" s="100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D105" s="94"/>
      <c r="AE105" s="94"/>
      <c r="AF105" s="94"/>
    </row>
    <row r="106" spans="1:32" ht="15.75" customHeight="1" thickBot="1">
      <c r="A106" s="19"/>
      <c r="B106" s="1064"/>
      <c r="C106" s="1064"/>
      <c r="D106" s="1064"/>
      <c r="E106" s="548">
        <v>3</v>
      </c>
      <c r="F106" s="566">
        <v>6</v>
      </c>
      <c r="G106" s="566">
        <v>8</v>
      </c>
      <c r="H106" s="566">
        <v>9</v>
      </c>
      <c r="I106" s="566">
        <v>10</v>
      </c>
      <c r="J106" s="566">
        <v>11</v>
      </c>
      <c r="K106" s="556">
        <v>12</v>
      </c>
      <c r="L106" s="557">
        <v>13</v>
      </c>
      <c r="M106" s="19"/>
      <c r="N106" s="100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D106" s="94"/>
      <c r="AE106" s="94"/>
      <c r="AF106" s="94"/>
    </row>
    <row r="107" spans="1:32" ht="15.75" customHeight="1">
      <c r="A107" s="19"/>
      <c r="B107" s="592" t="s">
        <v>1385</v>
      </c>
      <c r="C107" s="532">
        <v>0.64</v>
      </c>
      <c r="D107" s="533">
        <f>4*0.4*0.4*2.5</f>
        <v>1.6000000000000003</v>
      </c>
      <c r="E107" s="594"/>
      <c r="F107" s="540" t="s">
        <v>1711</v>
      </c>
      <c r="G107" s="535"/>
      <c r="H107" s="535"/>
      <c r="I107" s="535"/>
      <c r="J107" s="535"/>
      <c r="K107" s="535"/>
      <c r="L107" s="536"/>
      <c r="M107" s="19"/>
      <c r="N107" s="100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D107" s="94"/>
      <c r="AE107" s="94"/>
      <c r="AF107" s="94"/>
    </row>
    <row r="108" spans="1:32" ht="15.75" customHeight="1">
      <c r="A108" s="12"/>
      <c r="B108" s="602" t="s">
        <v>1386</v>
      </c>
      <c r="C108" s="538">
        <v>0.82</v>
      </c>
      <c r="D108" s="603">
        <f>5*0.4*0.4*2.5</f>
        <v>2</v>
      </c>
      <c r="E108" s="604"/>
      <c r="F108" s="540" t="s">
        <v>1711</v>
      </c>
      <c r="G108" s="534"/>
      <c r="H108" s="534"/>
      <c r="I108" s="534"/>
      <c r="J108" s="534"/>
      <c r="K108" s="534"/>
      <c r="L108" s="605"/>
      <c r="M108" s="12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D108" s="94"/>
      <c r="AE108" s="94"/>
      <c r="AF108" s="94"/>
    </row>
    <row r="109" spans="1:32" ht="15.75" customHeight="1">
      <c r="A109" s="19"/>
      <c r="B109" s="602" t="s">
        <v>1388</v>
      </c>
      <c r="C109" s="538">
        <v>0.98</v>
      </c>
      <c r="D109" s="603">
        <f>6*0.4*0.4*2.5</f>
        <v>2.4000000000000004</v>
      </c>
      <c r="E109" s="604"/>
      <c r="F109" s="540" t="s">
        <v>1711</v>
      </c>
      <c r="G109" s="540" t="s">
        <v>1711</v>
      </c>
      <c r="H109" s="534"/>
      <c r="I109" s="534"/>
      <c r="J109" s="534"/>
      <c r="K109" s="534"/>
      <c r="L109" s="605"/>
      <c r="M109" s="19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D109" s="94"/>
      <c r="AE109" s="94"/>
      <c r="AF109" s="94"/>
    </row>
    <row r="110" spans="1:32" ht="15.75" customHeight="1">
      <c r="A110" s="10"/>
      <c r="B110" s="595" t="s">
        <v>1390</v>
      </c>
      <c r="C110" s="538">
        <v>1.1399999999999999</v>
      </c>
      <c r="D110" s="539">
        <f>7*0.4*0.4*2.5</f>
        <v>2.8000000000000003</v>
      </c>
      <c r="E110" s="597"/>
      <c r="F110" s="540" t="s">
        <v>1711</v>
      </c>
      <c r="G110" s="540" t="s">
        <v>1711</v>
      </c>
      <c r="H110" s="540" t="s">
        <v>1711</v>
      </c>
      <c r="I110" s="540" t="s">
        <v>1711</v>
      </c>
      <c r="J110" s="540" t="s">
        <v>1711</v>
      </c>
      <c r="K110" s="540" t="s">
        <v>1711</v>
      </c>
      <c r="L110" s="541"/>
      <c r="M110" s="1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D110" s="94"/>
      <c r="AE110" s="94"/>
      <c r="AF110" s="94"/>
    </row>
    <row r="111" spans="1:32" ht="15.75" customHeight="1">
      <c r="A111" s="4"/>
      <c r="B111" s="595" t="s">
        <v>1392</v>
      </c>
      <c r="C111" s="538">
        <v>1.3</v>
      </c>
      <c r="D111" s="539">
        <f>8*0.4*0.4*2.5</f>
        <v>3.2000000000000006</v>
      </c>
      <c r="E111" s="597"/>
      <c r="F111" s="540" t="s">
        <v>1711</v>
      </c>
      <c r="G111" s="540" t="s">
        <v>1711</v>
      </c>
      <c r="H111" s="540" t="s">
        <v>1711</v>
      </c>
      <c r="I111" s="540" t="s">
        <v>1711</v>
      </c>
      <c r="J111" s="540" t="s">
        <v>1711</v>
      </c>
      <c r="K111" s="540" t="s">
        <v>1711</v>
      </c>
      <c r="L111" s="540" t="s">
        <v>1711</v>
      </c>
      <c r="M111" s="4"/>
      <c r="N111" s="100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D111" s="94"/>
      <c r="AE111" s="94"/>
      <c r="AF111" s="94"/>
    </row>
    <row r="112" spans="1:32" ht="15.75" customHeight="1">
      <c r="A112" s="4"/>
      <c r="B112" s="595" t="s">
        <v>1394</v>
      </c>
      <c r="C112" s="538">
        <v>1.46</v>
      </c>
      <c r="D112" s="539">
        <f>9*0.4*0.4*2.5</f>
        <v>3.6000000000000005</v>
      </c>
      <c r="E112" s="597"/>
      <c r="F112" s="540" t="s">
        <v>1711</v>
      </c>
      <c r="G112" s="540" t="s">
        <v>1711</v>
      </c>
      <c r="H112" s="540" t="s">
        <v>1711</v>
      </c>
      <c r="I112" s="540" t="s">
        <v>1711</v>
      </c>
      <c r="J112" s="540" t="s">
        <v>1711</v>
      </c>
      <c r="K112" s="540" t="s">
        <v>1711</v>
      </c>
      <c r="L112" s="540" t="s">
        <v>1711</v>
      </c>
      <c r="M112" s="4"/>
      <c r="N112" s="100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D112" s="94"/>
      <c r="AE112" s="94"/>
      <c r="AF112" s="94"/>
    </row>
    <row r="113" spans="1:32" ht="15.75" customHeight="1">
      <c r="A113" s="12"/>
      <c r="B113" s="595" t="s">
        <v>1396</v>
      </c>
      <c r="C113" s="538">
        <v>1.62</v>
      </c>
      <c r="D113" s="539">
        <f>10*0.4*0.4*2.5</f>
        <v>4</v>
      </c>
      <c r="E113" s="597"/>
      <c r="F113" s="540" t="s">
        <v>1711</v>
      </c>
      <c r="G113" s="540" t="s">
        <v>1711</v>
      </c>
      <c r="H113" s="540" t="s">
        <v>1711</v>
      </c>
      <c r="I113" s="540" t="s">
        <v>1711</v>
      </c>
      <c r="J113" s="540" t="s">
        <v>1711</v>
      </c>
      <c r="K113" s="540" t="s">
        <v>1711</v>
      </c>
      <c r="L113" s="540" t="s">
        <v>1711</v>
      </c>
      <c r="M113" s="12"/>
      <c r="N113" s="100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D113" s="94"/>
      <c r="AE113" s="94"/>
      <c r="AF113" s="94"/>
    </row>
    <row r="114" spans="1:32" ht="15.75" customHeight="1">
      <c r="A114" s="19"/>
      <c r="B114" s="595" t="s">
        <v>1398</v>
      </c>
      <c r="C114" s="538">
        <v>1.78</v>
      </c>
      <c r="D114" s="539">
        <f>11*0.4*0.4*2.5</f>
        <v>4.4000000000000004</v>
      </c>
      <c r="E114" s="597"/>
      <c r="F114" s="540"/>
      <c r="G114" s="540" t="s">
        <v>1711</v>
      </c>
      <c r="H114" s="540" t="s">
        <v>1711</v>
      </c>
      <c r="I114" s="540" t="s">
        <v>1711</v>
      </c>
      <c r="J114" s="540" t="s">
        <v>1711</v>
      </c>
      <c r="K114" s="540" t="s">
        <v>1711</v>
      </c>
      <c r="L114" s="540" t="s">
        <v>1711</v>
      </c>
      <c r="M114" s="19"/>
      <c r="N114" s="100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  <c r="AA114" s="100"/>
      <c r="AD114" s="94"/>
      <c r="AE114" s="94"/>
      <c r="AF114" s="94"/>
    </row>
    <row r="115" spans="1:32" ht="15.75" customHeight="1">
      <c r="A115" s="19"/>
      <c r="B115" s="595" t="s">
        <v>1400</v>
      </c>
      <c r="C115" s="538">
        <v>1.94</v>
      </c>
      <c r="D115" s="539">
        <f>12*0.4*0.4*2.5</f>
        <v>4.8000000000000007</v>
      </c>
      <c r="E115" s="597"/>
      <c r="F115" s="540"/>
      <c r="G115" s="540" t="s">
        <v>1711</v>
      </c>
      <c r="H115" s="540" t="s">
        <v>1711</v>
      </c>
      <c r="I115" s="540" t="s">
        <v>1711</v>
      </c>
      <c r="J115" s="540" t="s">
        <v>1711</v>
      </c>
      <c r="K115" s="540" t="s">
        <v>1711</v>
      </c>
      <c r="L115" s="540" t="s">
        <v>1711</v>
      </c>
      <c r="M115" s="19"/>
      <c r="N115" s="100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  <c r="AD115" s="94"/>
      <c r="AE115" s="94"/>
      <c r="AF115" s="94"/>
    </row>
    <row r="116" spans="1:32" ht="15.75" customHeight="1">
      <c r="A116" s="12"/>
      <c r="B116" s="595" t="s">
        <v>1402</v>
      </c>
      <c r="C116" s="538">
        <v>2.1</v>
      </c>
      <c r="D116" s="539">
        <f>13*0.4*0.4*2.5</f>
        <v>5.2</v>
      </c>
      <c r="E116" s="597"/>
      <c r="F116" s="540"/>
      <c r="G116" s="540"/>
      <c r="H116" s="540" t="s">
        <v>1711</v>
      </c>
      <c r="I116" s="540" t="s">
        <v>1711</v>
      </c>
      <c r="J116" s="540" t="s">
        <v>1711</v>
      </c>
      <c r="K116" s="540" t="s">
        <v>1711</v>
      </c>
      <c r="L116" s="540" t="s">
        <v>1711</v>
      </c>
      <c r="M116" s="12"/>
      <c r="N116" s="100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  <c r="AD116" s="94"/>
      <c r="AE116" s="94"/>
      <c r="AF116" s="94"/>
    </row>
    <row r="117" spans="1:32" ht="15.75" customHeight="1">
      <c r="A117" s="10"/>
      <c r="B117" s="595" t="s">
        <v>1404</v>
      </c>
      <c r="C117" s="538">
        <v>2.2599999999999998</v>
      </c>
      <c r="D117" s="539">
        <f>14*0.4*0.4*2.5</f>
        <v>5.6000000000000005</v>
      </c>
      <c r="E117" s="597"/>
      <c r="F117" s="540"/>
      <c r="G117" s="540"/>
      <c r="H117" s="540" t="s">
        <v>1711</v>
      </c>
      <c r="I117" s="540" t="s">
        <v>1711</v>
      </c>
      <c r="J117" s="540" t="s">
        <v>1711</v>
      </c>
      <c r="K117" s="540" t="s">
        <v>1711</v>
      </c>
      <c r="L117" s="540" t="s">
        <v>1711</v>
      </c>
      <c r="M117" s="1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  <c r="AD117" s="94"/>
      <c r="AE117" s="94"/>
      <c r="AF117" s="94"/>
    </row>
    <row r="118" spans="1:32" ht="15.75" customHeight="1">
      <c r="A118" s="4"/>
      <c r="B118" s="595" t="s">
        <v>1406</v>
      </c>
      <c r="C118" s="538">
        <v>2.42</v>
      </c>
      <c r="D118" s="539">
        <f>15*0.4*0.4*2.5</f>
        <v>6.0000000000000009</v>
      </c>
      <c r="E118" s="597"/>
      <c r="F118" s="540"/>
      <c r="G118" s="540"/>
      <c r="H118" s="540"/>
      <c r="I118" s="540" t="s">
        <v>1711</v>
      </c>
      <c r="J118" s="540" t="s">
        <v>1711</v>
      </c>
      <c r="K118" s="540" t="s">
        <v>1711</v>
      </c>
      <c r="L118" s="540" t="s">
        <v>1711</v>
      </c>
      <c r="M118" s="4"/>
      <c r="N118" s="100"/>
      <c r="O118" s="100"/>
      <c r="P118" s="100"/>
      <c r="Q118" s="100"/>
      <c r="R118" s="100"/>
      <c r="S118" s="100"/>
      <c r="T118" s="100"/>
      <c r="U118" s="100"/>
      <c r="V118" s="100"/>
      <c r="W118" s="100"/>
      <c r="X118" s="100"/>
      <c r="Y118" s="100"/>
      <c r="Z118" s="100"/>
      <c r="AA118" s="100"/>
      <c r="AD118" s="94"/>
      <c r="AE118" s="94"/>
      <c r="AF118" s="94"/>
    </row>
    <row r="119" spans="1:32" ht="15.75" customHeight="1" thickBot="1">
      <c r="A119" s="37"/>
      <c r="B119" s="598" t="s">
        <v>1408</v>
      </c>
      <c r="C119" s="606">
        <v>2.58</v>
      </c>
      <c r="D119" s="545">
        <f>16*0.4*0.4*2.5</f>
        <v>6.4000000000000012</v>
      </c>
      <c r="E119" s="600"/>
      <c r="F119" s="547"/>
      <c r="G119" s="547"/>
      <c r="H119" s="547"/>
      <c r="I119" s="547"/>
      <c r="J119" s="540" t="s">
        <v>1711</v>
      </c>
      <c r="K119" s="540" t="s">
        <v>1711</v>
      </c>
      <c r="L119" s="540" t="s">
        <v>1711</v>
      </c>
      <c r="M119" s="37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100"/>
      <c r="AD119" s="94"/>
      <c r="AE119" s="94"/>
      <c r="AF119" s="94"/>
    </row>
    <row r="120" spans="1:32" ht="15.75" customHeight="1" thickBot="1">
      <c r="A120" s="8"/>
      <c r="B120" s="1078" t="s">
        <v>1461</v>
      </c>
      <c r="C120" s="1079"/>
      <c r="D120" s="1079"/>
      <c r="E120" s="1079"/>
      <c r="F120" s="1079"/>
      <c r="G120" s="1079"/>
      <c r="H120" s="1079"/>
      <c r="I120" s="1079"/>
      <c r="J120" s="1079"/>
      <c r="K120" s="1079"/>
      <c r="L120" s="1080"/>
      <c r="M120" s="8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100"/>
      <c r="AD120" s="94"/>
      <c r="AE120" s="94"/>
      <c r="AF120" s="94"/>
    </row>
    <row r="121" spans="1:32" ht="15.75" customHeight="1" thickBot="1">
      <c r="A121" s="38"/>
      <c r="B121" s="1062" t="s">
        <v>0</v>
      </c>
      <c r="C121" s="1062" t="s">
        <v>1445</v>
      </c>
      <c r="D121" s="1062" t="s">
        <v>1446</v>
      </c>
      <c r="E121" s="1066" t="s">
        <v>1450</v>
      </c>
      <c r="F121" s="1066"/>
      <c r="G121" s="1066"/>
      <c r="H121" s="1066"/>
      <c r="I121" s="1066"/>
      <c r="J121" s="1066"/>
      <c r="K121" s="1066"/>
      <c r="L121" s="1067"/>
      <c r="M121" s="38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100"/>
      <c r="AD121" s="94"/>
      <c r="AE121" s="94"/>
      <c r="AF121" s="94"/>
    </row>
    <row r="122" spans="1:32" ht="15.75" customHeight="1" thickBot="1">
      <c r="A122" s="8"/>
      <c r="B122" s="1063"/>
      <c r="C122" s="1063"/>
      <c r="D122" s="1063"/>
      <c r="E122" s="1068" t="s">
        <v>1448</v>
      </c>
      <c r="F122" s="1068"/>
      <c r="G122" s="1068"/>
      <c r="H122" s="1068"/>
      <c r="I122" s="1068"/>
      <c r="J122" s="1068"/>
      <c r="K122" s="1068"/>
      <c r="L122" s="1069"/>
      <c r="M122" s="8"/>
      <c r="N122" s="100"/>
      <c r="O122" s="100"/>
      <c r="P122" s="100"/>
      <c r="Q122" s="100"/>
      <c r="R122" s="100"/>
      <c r="S122" s="100"/>
      <c r="T122" s="100"/>
      <c r="U122" s="100"/>
      <c r="V122" s="100"/>
      <c r="W122" s="100"/>
      <c r="X122" s="100"/>
      <c r="Y122" s="100"/>
      <c r="Z122" s="100"/>
      <c r="AA122" s="100"/>
      <c r="AD122" s="94"/>
      <c r="AE122" s="94"/>
      <c r="AF122" s="94"/>
    </row>
    <row r="123" spans="1:32" ht="15.75" customHeight="1" thickBot="1">
      <c r="A123" s="39"/>
      <c r="B123" s="1064"/>
      <c r="C123" s="1064"/>
      <c r="D123" s="1065"/>
      <c r="E123" s="559">
        <v>1</v>
      </c>
      <c r="F123" s="567">
        <v>2</v>
      </c>
      <c r="G123" s="555">
        <v>3</v>
      </c>
      <c r="H123" s="555">
        <v>4</v>
      </c>
      <c r="I123" s="555">
        <v>5</v>
      </c>
      <c r="J123" s="555">
        <v>6</v>
      </c>
      <c r="K123" s="558"/>
      <c r="L123" s="559"/>
      <c r="M123" s="39"/>
      <c r="N123" s="100"/>
      <c r="O123" s="100"/>
      <c r="P123" s="100"/>
      <c r="Q123" s="100"/>
      <c r="R123" s="100"/>
      <c r="S123" s="100"/>
      <c r="T123" s="100"/>
      <c r="U123" s="100"/>
      <c r="V123" s="100"/>
      <c r="W123" s="100"/>
      <c r="X123" s="100"/>
      <c r="Y123" s="100"/>
      <c r="Z123" s="100"/>
      <c r="AA123" s="100"/>
      <c r="AD123" s="94"/>
      <c r="AE123" s="94"/>
      <c r="AF123" s="94"/>
    </row>
    <row r="124" spans="1:32" ht="15.75" customHeight="1">
      <c r="A124" s="40"/>
      <c r="B124" s="592" t="s">
        <v>1714</v>
      </c>
      <c r="C124" s="593">
        <v>0.94</v>
      </c>
      <c r="D124" s="533">
        <f>4*0.35*0.35*2.5</f>
        <v>1.2249999999999999</v>
      </c>
      <c r="E124" s="594"/>
      <c r="F124" s="540" t="s">
        <v>1711</v>
      </c>
      <c r="G124" s="540" t="s">
        <v>1711</v>
      </c>
      <c r="H124" s="540" t="s">
        <v>1711</v>
      </c>
      <c r="I124" s="540" t="s">
        <v>1711</v>
      </c>
      <c r="J124" s="540" t="s">
        <v>1711</v>
      </c>
      <c r="K124" s="535"/>
      <c r="L124" s="536"/>
      <c r="M124" s="40"/>
      <c r="N124" s="100"/>
      <c r="O124" s="100"/>
      <c r="P124" s="100"/>
      <c r="Q124" s="100"/>
      <c r="R124" s="100"/>
      <c r="S124" s="100"/>
      <c r="T124" s="100"/>
      <c r="U124" s="100"/>
      <c r="V124" s="100"/>
      <c r="W124" s="100"/>
      <c r="X124" s="100"/>
      <c r="Y124" s="100"/>
      <c r="Z124" s="100"/>
      <c r="AA124" s="100"/>
      <c r="AD124" s="94"/>
      <c r="AE124" s="94"/>
      <c r="AF124" s="94"/>
    </row>
    <row r="125" spans="1:32" ht="15.75" customHeight="1">
      <c r="A125" s="41"/>
      <c r="B125" s="595" t="s">
        <v>1387</v>
      </c>
      <c r="C125" s="596">
        <v>1.1200000000000001</v>
      </c>
      <c r="D125" s="539">
        <f>5*0.35*0.35*2.5</f>
        <v>1.5312499999999998</v>
      </c>
      <c r="E125" s="597"/>
      <c r="F125" s="540" t="s">
        <v>1711</v>
      </c>
      <c r="G125" s="540" t="s">
        <v>1711</v>
      </c>
      <c r="H125" s="540" t="s">
        <v>1711</v>
      </c>
      <c r="I125" s="540" t="s">
        <v>1711</v>
      </c>
      <c r="J125" s="540" t="s">
        <v>1711</v>
      </c>
      <c r="K125" s="540"/>
      <c r="L125" s="541"/>
      <c r="M125" s="41"/>
      <c r="N125" s="100"/>
      <c r="O125" s="100"/>
      <c r="P125" s="100"/>
      <c r="Q125" s="100"/>
      <c r="R125" s="100"/>
      <c r="S125" s="100"/>
      <c r="T125" s="100"/>
      <c r="U125" s="100"/>
      <c r="V125" s="100"/>
      <c r="W125" s="100"/>
      <c r="X125" s="100"/>
      <c r="Y125" s="100"/>
      <c r="Z125" s="100"/>
      <c r="AA125" s="100"/>
      <c r="AD125" s="94"/>
      <c r="AE125" s="94"/>
      <c r="AF125" s="94"/>
    </row>
    <row r="126" spans="1:32" ht="15.75" customHeight="1">
      <c r="A126" s="19"/>
      <c r="B126" s="595" t="s">
        <v>1389</v>
      </c>
      <c r="C126" s="596">
        <v>1.28</v>
      </c>
      <c r="D126" s="539">
        <f>6*0.35*0.35*2.5</f>
        <v>1.8374999999999997</v>
      </c>
      <c r="E126" s="597"/>
      <c r="F126" s="540" t="s">
        <v>1711</v>
      </c>
      <c r="G126" s="540" t="s">
        <v>1711</v>
      </c>
      <c r="H126" s="540" t="s">
        <v>1711</v>
      </c>
      <c r="I126" s="540" t="s">
        <v>1711</v>
      </c>
      <c r="J126" s="540" t="s">
        <v>1711</v>
      </c>
      <c r="K126" s="540"/>
      <c r="L126" s="541"/>
      <c r="M126" s="19"/>
      <c r="N126" s="100"/>
      <c r="O126" s="100"/>
      <c r="P126" s="100"/>
      <c r="Q126" s="100"/>
      <c r="R126" s="100"/>
      <c r="S126" s="100"/>
      <c r="T126" s="100"/>
      <c r="U126" s="100"/>
      <c r="V126" s="100"/>
      <c r="W126" s="100"/>
      <c r="X126" s="100"/>
      <c r="Y126" s="100"/>
      <c r="Z126" s="100"/>
      <c r="AA126" s="100"/>
      <c r="AD126" s="94"/>
      <c r="AE126" s="94"/>
      <c r="AF126" s="94"/>
    </row>
    <row r="127" spans="1:32" ht="15.75" customHeight="1">
      <c r="A127" s="4"/>
      <c r="B127" s="595" t="s">
        <v>1391</v>
      </c>
      <c r="C127" s="596">
        <v>1.44</v>
      </c>
      <c r="D127" s="539">
        <f>7*0.35*0.35*2.5</f>
        <v>2.1437499999999994</v>
      </c>
      <c r="E127" s="597"/>
      <c r="F127" s="540"/>
      <c r="G127" s="540" t="s">
        <v>1711</v>
      </c>
      <c r="H127" s="540" t="s">
        <v>1711</v>
      </c>
      <c r="I127" s="540" t="s">
        <v>1711</v>
      </c>
      <c r="J127" s="540" t="s">
        <v>1711</v>
      </c>
      <c r="K127" s="540"/>
      <c r="L127" s="541"/>
      <c r="M127" s="4"/>
      <c r="N127" s="100"/>
      <c r="O127" s="100"/>
      <c r="P127" s="100"/>
      <c r="Q127" s="100"/>
      <c r="R127" s="100"/>
      <c r="S127" s="100"/>
      <c r="T127" s="100"/>
      <c r="U127" s="100"/>
      <c r="V127" s="100"/>
      <c r="W127" s="100"/>
      <c r="X127" s="100"/>
      <c r="Y127" s="100"/>
      <c r="Z127" s="100"/>
      <c r="AA127" s="100"/>
      <c r="AD127" s="94"/>
      <c r="AE127" s="94"/>
      <c r="AF127" s="94"/>
    </row>
    <row r="128" spans="1:32" ht="15.75" customHeight="1">
      <c r="A128" s="10"/>
      <c r="B128" s="595" t="s">
        <v>1393</v>
      </c>
      <c r="C128" s="596">
        <v>1.6</v>
      </c>
      <c r="D128" s="539">
        <f>8*0.35*0.35*2.5</f>
        <v>2.4499999999999997</v>
      </c>
      <c r="E128" s="597"/>
      <c r="F128" s="540"/>
      <c r="G128" s="540" t="s">
        <v>1711</v>
      </c>
      <c r="H128" s="540" t="s">
        <v>1711</v>
      </c>
      <c r="I128" s="540" t="s">
        <v>1711</v>
      </c>
      <c r="J128" s="540" t="s">
        <v>1711</v>
      </c>
      <c r="K128" s="540"/>
      <c r="L128" s="541"/>
      <c r="M128" s="1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  <c r="AD128" s="94"/>
      <c r="AE128" s="94"/>
      <c r="AF128" s="94"/>
    </row>
    <row r="129" spans="1:32" ht="15.75" customHeight="1">
      <c r="A129" s="12"/>
      <c r="B129" s="595" t="s">
        <v>1395</v>
      </c>
      <c r="C129" s="596">
        <v>1.76</v>
      </c>
      <c r="D129" s="539">
        <f>9*0.35*0.35*2.5</f>
        <v>2.7562499999999996</v>
      </c>
      <c r="E129" s="597"/>
      <c r="F129" s="540"/>
      <c r="G129" s="540"/>
      <c r="H129" s="540" t="s">
        <v>1711</v>
      </c>
      <c r="I129" s="540" t="s">
        <v>1711</v>
      </c>
      <c r="J129" s="540" t="s">
        <v>1711</v>
      </c>
      <c r="K129" s="540"/>
      <c r="L129" s="541"/>
      <c r="M129" s="12"/>
      <c r="N129" s="100"/>
      <c r="O129" s="100"/>
      <c r="P129" s="100"/>
      <c r="Q129" s="100"/>
      <c r="R129" s="100"/>
      <c r="S129" s="100"/>
      <c r="T129" s="100"/>
      <c r="U129" s="100"/>
      <c r="V129" s="100"/>
      <c r="W129" s="100"/>
      <c r="X129" s="100"/>
      <c r="Y129" s="100"/>
      <c r="Z129" s="100"/>
      <c r="AA129" s="100"/>
      <c r="AD129" s="94"/>
      <c r="AE129" s="94"/>
      <c r="AF129" s="94"/>
    </row>
    <row r="130" spans="1:32" ht="15.75" customHeight="1">
      <c r="A130" s="19"/>
      <c r="B130" s="595" t="s">
        <v>1397</v>
      </c>
      <c r="C130" s="596">
        <v>1.92</v>
      </c>
      <c r="D130" s="539">
        <f>10*0.35*0.35*2.5</f>
        <v>3.0624999999999996</v>
      </c>
      <c r="E130" s="597"/>
      <c r="F130" s="540"/>
      <c r="G130" s="540"/>
      <c r="H130" s="540" t="s">
        <v>1711</v>
      </c>
      <c r="I130" s="540" t="s">
        <v>1711</v>
      </c>
      <c r="J130" s="540" t="s">
        <v>1711</v>
      </c>
      <c r="K130" s="540"/>
      <c r="L130" s="541"/>
      <c r="M130" s="19"/>
      <c r="N130" s="100"/>
      <c r="O130" s="100"/>
      <c r="P130" s="100"/>
      <c r="Q130" s="100"/>
      <c r="R130" s="100"/>
      <c r="S130" s="100"/>
      <c r="T130" s="100"/>
      <c r="U130" s="100"/>
      <c r="V130" s="100"/>
      <c r="W130" s="100"/>
      <c r="X130" s="100"/>
      <c r="Y130" s="100"/>
      <c r="Z130" s="100"/>
      <c r="AA130" s="100"/>
      <c r="AD130" s="94"/>
      <c r="AE130" s="94"/>
      <c r="AF130" s="94"/>
    </row>
    <row r="131" spans="1:32" ht="15.75" customHeight="1">
      <c r="A131" s="19"/>
      <c r="B131" s="595" t="s">
        <v>1399</v>
      </c>
      <c r="C131" s="596">
        <v>2.08</v>
      </c>
      <c r="D131" s="539">
        <f>11*0.35*0.35*2.5</f>
        <v>3.3687499999999995</v>
      </c>
      <c r="E131" s="597"/>
      <c r="F131" s="540"/>
      <c r="G131" s="540"/>
      <c r="H131" s="540" t="s">
        <v>1711</v>
      </c>
      <c r="I131" s="540" t="s">
        <v>1711</v>
      </c>
      <c r="J131" s="540" t="s">
        <v>1711</v>
      </c>
      <c r="K131" s="540"/>
      <c r="L131" s="541"/>
      <c r="M131" s="19"/>
      <c r="N131" s="100"/>
      <c r="O131" s="100"/>
      <c r="P131" s="100"/>
      <c r="Q131" s="100"/>
      <c r="R131" s="100"/>
      <c r="S131" s="100"/>
      <c r="T131" s="100"/>
      <c r="U131" s="100"/>
      <c r="V131" s="100"/>
      <c r="W131" s="100"/>
      <c r="X131" s="100"/>
      <c r="Y131" s="100"/>
      <c r="Z131" s="100"/>
      <c r="AA131" s="100"/>
      <c r="AD131" s="94"/>
      <c r="AE131" s="94"/>
      <c r="AF131" s="94"/>
    </row>
    <row r="132" spans="1:32" ht="15.75" customHeight="1">
      <c r="A132" s="12"/>
      <c r="B132" s="595" t="s">
        <v>1401</v>
      </c>
      <c r="C132" s="596">
        <v>2.2400000000000002</v>
      </c>
      <c r="D132" s="539">
        <f>12*0.35*0.35*2.5</f>
        <v>3.6749999999999994</v>
      </c>
      <c r="E132" s="597"/>
      <c r="F132" s="540"/>
      <c r="G132" s="540"/>
      <c r="H132" s="540"/>
      <c r="I132" s="540" t="s">
        <v>1711</v>
      </c>
      <c r="J132" s="540" t="s">
        <v>1711</v>
      </c>
      <c r="K132" s="540"/>
      <c r="L132" s="541"/>
      <c r="M132" s="12"/>
      <c r="N132" s="100"/>
      <c r="O132" s="100"/>
      <c r="P132" s="100"/>
      <c r="Q132" s="100"/>
      <c r="R132" s="100"/>
      <c r="S132" s="100"/>
      <c r="T132" s="100"/>
      <c r="U132" s="100"/>
      <c r="V132" s="100"/>
      <c r="W132" s="100"/>
      <c r="X132" s="100"/>
      <c r="Y132" s="100"/>
      <c r="Z132" s="100"/>
      <c r="AA132" s="100"/>
      <c r="AD132" s="94"/>
      <c r="AE132" s="94"/>
      <c r="AF132" s="94"/>
    </row>
    <row r="133" spans="1:32" ht="15.75" customHeight="1">
      <c r="A133" s="10"/>
      <c r="B133" s="595" t="s">
        <v>1403</v>
      </c>
      <c r="C133" s="596">
        <v>1.3</v>
      </c>
      <c r="D133" s="539">
        <f>13*0.35*0.35*2.5</f>
        <v>3.9812499999999993</v>
      </c>
      <c r="E133" s="597"/>
      <c r="F133" s="540" t="s">
        <v>1711</v>
      </c>
      <c r="G133" s="540" t="s">
        <v>1711</v>
      </c>
      <c r="H133" s="540" t="s">
        <v>1711</v>
      </c>
      <c r="I133" s="540" t="s">
        <v>1711</v>
      </c>
      <c r="J133" s="540" t="s">
        <v>1711</v>
      </c>
      <c r="K133" s="540"/>
      <c r="L133" s="541"/>
      <c r="M133" s="10"/>
      <c r="N133" s="100"/>
      <c r="O133" s="100"/>
      <c r="P133" s="100"/>
      <c r="Q133" s="100"/>
      <c r="R133" s="100"/>
      <c r="S133" s="100"/>
      <c r="T133" s="100"/>
      <c r="U133" s="100"/>
      <c r="V133" s="100"/>
      <c r="W133" s="100"/>
      <c r="X133" s="100"/>
      <c r="Y133" s="100"/>
      <c r="Z133" s="100"/>
      <c r="AA133" s="100"/>
      <c r="AD133" s="94"/>
      <c r="AE133" s="94"/>
      <c r="AF133" s="94"/>
    </row>
    <row r="134" spans="1:32" ht="15.75" customHeight="1">
      <c r="A134" s="4"/>
      <c r="B134" s="595" t="s">
        <v>1405</v>
      </c>
      <c r="C134" s="596">
        <v>1.94</v>
      </c>
      <c r="D134" s="539">
        <f>14*0.35*0.35*2.5</f>
        <v>4.2874999999999988</v>
      </c>
      <c r="E134" s="597"/>
      <c r="F134" s="540"/>
      <c r="G134" s="540"/>
      <c r="H134" s="540" t="s">
        <v>1711</v>
      </c>
      <c r="I134" s="540" t="s">
        <v>1711</v>
      </c>
      <c r="J134" s="540" t="s">
        <v>1711</v>
      </c>
      <c r="K134" s="540"/>
      <c r="L134" s="541"/>
      <c r="M134" s="4"/>
      <c r="N134" s="100"/>
      <c r="O134" s="100"/>
      <c r="P134" s="100"/>
      <c r="Q134" s="100"/>
      <c r="R134" s="100"/>
      <c r="S134" s="100"/>
      <c r="T134" s="100"/>
      <c r="U134" s="100"/>
      <c r="V134" s="100"/>
      <c r="W134" s="100"/>
      <c r="X134" s="100"/>
      <c r="Y134" s="100"/>
      <c r="Z134" s="100"/>
      <c r="AA134" s="100"/>
      <c r="AD134" s="94"/>
      <c r="AE134" s="94"/>
      <c r="AF134" s="94"/>
    </row>
    <row r="135" spans="1:32" ht="15.75" customHeight="1" thickBot="1">
      <c r="A135" s="12"/>
      <c r="B135" s="598" t="s">
        <v>1407</v>
      </c>
      <c r="C135" s="599">
        <v>2.2599999999999998</v>
      </c>
      <c r="D135" s="545">
        <f>15*0.35*0.35*2.5</f>
        <v>4.59375</v>
      </c>
      <c r="E135" s="600"/>
      <c r="F135" s="547"/>
      <c r="G135" s="547"/>
      <c r="H135" s="547"/>
      <c r="I135" s="540" t="s">
        <v>1711</v>
      </c>
      <c r="J135" s="540" t="s">
        <v>1711</v>
      </c>
      <c r="K135" s="547"/>
      <c r="L135" s="601"/>
      <c r="M135" s="12"/>
      <c r="N135" s="100"/>
      <c r="O135" s="100"/>
      <c r="P135" s="100"/>
      <c r="Q135" s="100"/>
      <c r="R135" s="100"/>
      <c r="S135" s="100"/>
      <c r="T135" s="100"/>
      <c r="U135" s="100"/>
      <c r="V135" s="100"/>
      <c r="W135" s="100"/>
      <c r="X135" s="100"/>
      <c r="Y135" s="100"/>
      <c r="Z135" s="100"/>
      <c r="AA135" s="100"/>
      <c r="AD135" s="94"/>
      <c r="AE135" s="94"/>
      <c r="AF135" s="94"/>
    </row>
    <row r="136" spans="1:32" ht="27.75" customHeight="1" thickBot="1">
      <c r="A136" s="10"/>
      <c r="B136" s="1072" t="s">
        <v>1456</v>
      </c>
      <c r="C136" s="1073"/>
      <c r="D136" s="1074"/>
      <c r="E136" s="1075">
        <v>4202</v>
      </c>
      <c r="F136" s="1076"/>
      <c r="G136" s="1076"/>
      <c r="H136" s="1076"/>
      <c r="I136" s="1076"/>
      <c r="J136" s="1076"/>
      <c r="K136" s="1076"/>
      <c r="L136" s="1077"/>
      <c r="M136" s="10"/>
      <c r="N136" s="100"/>
      <c r="O136" s="100"/>
      <c r="P136" s="100"/>
      <c r="Q136" s="100"/>
      <c r="R136" s="100"/>
      <c r="S136" s="100"/>
      <c r="T136" s="100"/>
      <c r="U136" s="100"/>
      <c r="V136" s="100"/>
      <c r="W136" s="100"/>
      <c r="X136" s="100"/>
      <c r="Y136" s="100"/>
      <c r="Z136" s="100"/>
      <c r="AA136" s="100"/>
      <c r="AD136" s="94"/>
      <c r="AE136" s="94"/>
      <c r="AF136" s="94"/>
    </row>
    <row r="137" spans="1:32" ht="15.75" customHeight="1" thickBot="1">
      <c r="A137" s="10"/>
      <c r="B137" s="1070" t="s">
        <v>1462</v>
      </c>
      <c r="C137" s="1071"/>
      <c r="D137" s="1071"/>
      <c r="E137" s="1071"/>
      <c r="F137" s="1071"/>
      <c r="G137" s="1071"/>
      <c r="H137" s="1071"/>
      <c r="I137" s="1071"/>
      <c r="J137" s="1071"/>
      <c r="K137" s="1071"/>
      <c r="L137" s="1071"/>
      <c r="M137" s="10"/>
      <c r="N137" s="100"/>
      <c r="O137" s="100"/>
      <c r="P137" s="100"/>
      <c r="Q137" s="100"/>
      <c r="R137" s="100"/>
      <c r="S137" s="100"/>
      <c r="T137" s="100"/>
      <c r="U137" s="100"/>
      <c r="V137" s="100"/>
      <c r="W137" s="100"/>
      <c r="X137" s="100"/>
      <c r="Y137" s="100"/>
      <c r="Z137" s="100"/>
      <c r="AA137" s="100"/>
      <c r="AD137" s="94"/>
      <c r="AE137" s="94"/>
      <c r="AF137" s="94"/>
    </row>
    <row r="138" spans="1:32" ht="15.75" customHeight="1" thickBot="1">
      <c r="A138" s="10"/>
      <c r="B138" s="1062" t="s">
        <v>0</v>
      </c>
      <c r="C138" s="1062" t="s">
        <v>1445</v>
      </c>
      <c r="D138" s="1062" t="s">
        <v>1446</v>
      </c>
      <c r="E138" s="1066" t="s">
        <v>1450</v>
      </c>
      <c r="F138" s="1066"/>
      <c r="G138" s="1066"/>
      <c r="H138" s="1066"/>
      <c r="I138" s="1066"/>
      <c r="J138" s="1066"/>
      <c r="K138" s="1066"/>
      <c r="L138" s="1067"/>
      <c r="M138" s="10"/>
      <c r="N138" s="100"/>
      <c r="O138" s="100"/>
      <c r="P138" s="100"/>
      <c r="Q138" s="100"/>
      <c r="R138" s="100"/>
      <c r="S138" s="100"/>
      <c r="T138" s="100"/>
      <c r="U138" s="100"/>
      <c r="V138" s="100"/>
      <c r="W138" s="100"/>
      <c r="X138" s="100"/>
      <c r="Y138" s="100"/>
      <c r="Z138" s="100"/>
      <c r="AA138" s="100"/>
      <c r="AD138" s="94"/>
      <c r="AE138" s="94"/>
      <c r="AF138" s="94"/>
    </row>
    <row r="139" spans="1:32" ht="15.75" customHeight="1" thickBot="1">
      <c r="A139" s="4"/>
      <c r="B139" s="1063"/>
      <c r="C139" s="1063"/>
      <c r="D139" s="1063"/>
      <c r="E139" s="1068" t="s">
        <v>1448</v>
      </c>
      <c r="F139" s="1068"/>
      <c r="G139" s="1068"/>
      <c r="H139" s="1068"/>
      <c r="I139" s="1068"/>
      <c r="J139" s="1068"/>
      <c r="K139" s="1068"/>
      <c r="L139" s="1069"/>
      <c r="M139" s="4"/>
      <c r="N139" s="100"/>
      <c r="O139" s="100"/>
      <c r="P139" s="100"/>
      <c r="Q139" s="100"/>
      <c r="R139" s="100"/>
      <c r="S139" s="100"/>
      <c r="T139" s="100"/>
      <c r="U139" s="100"/>
      <c r="V139" s="100"/>
      <c r="W139" s="100"/>
      <c r="X139" s="100"/>
      <c r="Y139" s="100"/>
      <c r="Z139" s="100"/>
      <c r="AA139" s="100"/>
      <c r="AD139" s="94"/>
      <c r="AE139" s="94"/>
      <c r="AF139" s="94"/>
    </row>
    <row r="140" spans="1:32" ht="15.75" customHeight="1" thickBot="1">
      <c r="A140" s="12"/>
      <c r="B140" s="1064"/>
      <c r="C140" s="1063"/>
      <c r="D140" s="1065"/>
      <c r="E140" s="564" t="s">
        <v>1409</v>
      </c>
      <c r="F140" s="564" t="s">
        <v>1410</v>
      </c>
      <c r="G140" s="564" t="s">
        <v>1411</v>
      </c>
      <c r="H140" s="564" t="s">
        <v>1412</v>
      </c>
      <c r="I140" s="564" t="s">
        <v>1413</v>
      </c>
      <c r="J140" s="565" t="s">
        <v>1414</v>
      </c>
      <c r="K140" s="564" t="s">
        <v>1415</v>
      </c>
      <c r="L140" s="565" t="s">
        <v>1416</v>
      </c>
      <c r="M140" s="12"/>
      <c r="N140" s="100"/>
      <c r="O140" s="100"/>
      <c r="P140" s="100"/>
      <c r="Q140" s="100"/>
      <c r="R140" s="100"/>
      <c r="S140" s="100"/>
      <c r="T140" s="100"/>
      <c r="U140" s="100"/>
      <c r="V140" s="100"/>
      <c r="W140" s="100"/>
      <c r="X140" s="100"/>
      <c r="Y140" s="100"/>
      <c r="Z140" s="100"/>
      <c r="AA140" s="100"/>
      <c r="AD140" s="94"/>
      <c r="AE140" s="94"/>
      <c r="AF140" s="94"/>
    </row>
    <row r="141" spans="1:32" ht="15.75" customHeight="1">
      <c r="A141" s="12"/>
      <c r="B141" s="568" t="s">
        <v>1417</v>
      </c>
      <c r="C141" s="569">
        <v>1.3</v>
      </c>
      <c r="D141" s="570">
        <f>8*0.4*0.4*2.5</f>
        <v>3.2000000000000006</v>
      </c>
      <c r="E141" s="571"/>
      <c r="F141" s="572"/>
      <c r="G141" s="573"/>
      <c r="H141" s="573"/>
      <c r="I141" s="573"/>
      <c r="J141" s="573"/>
      <c r="K141" s="573"/>
      <c r="L141" s="574"/>
      <c r="M141" s="12"/>
      <c r="N141" s="100"/>
      <c r="O141" s="100"/>
      <c r="P141" s="100"/>
      <c r="Q141" s="100"/>
      <c r="R141" s="100"/>
      <c r="S141" s="100"/>
      <c r="T141" s="100"/>
      <c r="U141" s="100"/>
      <c r="V141" s="100"/>
      <c r="W141" s="100"/>
      <c r="X141" s="100"/>
      <c r="Y141" s="100"/>
      <c r="Z141" s="100"/>
      <c r="AA141" s="100"/>
      <c r="AD141" s="94"/>
      <c r="AE141" s="94"/>
      <c r="AF141" s="94"/>
    </row>
    <row r="142" spans="1:32" ht="15.75" customHeight="1">
      <c r="A142" s="10"/>
      <c r="B142" s="575" t="s">
        <v>1418</v>
      </c>
      <c r="C142" s="576">
        <v>1.44</v>
      </c>
      <c r="D142" s="577">
        <f>9*0.4*0.4*2.5</f>
        <v>3.6000000000000005</v>
      </c>
      <c r="E142" s="578"/>
      <c r="F142" s="579"/>
      <c r="G142" s="580"/>
      <c r="H142" s="580"/>
      <c r="I142" s="580"/>
      <c r="J142" s="580"/>
      <c r="K142" s="580"/>
      <c r="L142" s="581"/>
      <c r="M142" s="10"/>
      <c r="N142" s="100"/>
      <c r="O142" s="100"/>
      <c r="P142" s="100"/>
      <c r="Q142" s="100"/>
      <c r="R142" s="100"/>
      <c r="S142" s="100"/>
      <c r="T142" s="100"/>
      <c r="U142" s="100"/>
      <c r="V142" s="100"/>
      <c r="W142" s="100"/>
      <c r="X142" s="100"/>
      <c r="Y142" s="100"/>
      <c r="Z142" s="100"/>
      <c r="AA142" s="100"/>
      <c r="AD142" s="94"/>
      <c r="AE142" s="94"/>
      <c r="AF142" s="94"/>
    </row>
    <row r="143" spans="1:32" ht="15.75" customHeight="1">
      <c r="A143" s="4"/>
      <c r="B143" s="575" t="s">
        <v>1419</v>
      </c>
      <c r="C143" s="576">
        <v>1.62</v>
      </c>
      <c r="D143" s="577">
        <f>10*0.4*0.4*2.5</f>
        <v>4</v>
      </c>
      <c r="E143" s="578"/>
      <c r="F143" s="579"/>
      <c r="G143" s="580"/>
      <c r="H143" s="580"/>
      <c r="I143" s="580"/>
      <c r="J143" s="580"/>
      <c r="K143" s="580"/>
      <c r="L143" s="581"/>
      <c r="M143" s="4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  <c r="AD143" s="94"/>
      <c r="AE143" s="94"/>
      <c r="AF143" s="94"/>
    </row>
    <row r="144" spans="1:32" ht="15.75" customHeight="1">
      <c r="A144" s="4"/>
      <c r="B144" s="575" t="s">
        <v>1420</v>
      </c>
      <c r="C144" s="576">
        <v>1.78</v>
      </c>
      <c r="D144" s="577">
        <f>11*0.4*0.4*2.5</f>
        <v>4.4000000000000004</v>
      </c>
      <c r="E144" s="578"/>
      <c r="F144" s="579"/>
      <c r="G144" s="580"/>
      <c r="H144" s="580"/>
      <c r="I144" s="580"/>
      <c r="J144" s="580"/>
      <c r="K144" s="580"/>
      <c r="L144" s="581"/>
      <c r="M144" s="4"/>
      <c r="N144" s="100"/>
      <c r="O144" s="100"/>
      <c r="P144" s="100"/>
      <c r="Q144" s="100"/>
      <c r="R144" s="100"/>
      <c r="S144" s="100"/>
      <c r="T144" s="100"/>
      <c r="U144" s="100"/>
      <c r="V144" s="100"/>
      <c r="W144" s="100"/>
      <c r="X144" s="100"/>
      <c r="Y144" s="100"/>
      <c r="Z144" s="100"/>
      <c r="AA144" s="100"/>
      <c r="AD144" s="94"/>
      <c r="AE144" s="94"/>
      <c r="AF144" s="94"/>
    </row>
    <row r="145" spans="1:32" ht="15.75" customHeight="1">
      <c r="A145" s="19"/>
      <c r="B145" s="575" t="s">
        <v>1421</v>
      </c>
      <c r="C145" s="576">
        <v>1.94</v>
      </c>
      <c r="D145" s="577">
        <f>12*0.4*0.4*2.5</f>
        <v>4.8000000000000007</v>
      </c>
      <c r="E145" s="578"/>
      <c r="F145" s="579"/>
      <c r="G145" s="580"/>
      <c r="H145" s="580"/>
      <c r="I145" s="580"/>
      <c r="J145" s="580"/>
      <c r="K145" s="580"/>
      <c r="L145" s="581"/>
      <c r="M145" s="19"/>
      <c r="N145" s="100"/>
      <c r="O145" s="100"/>
      <c r="P145" s="100"/>
      <c r="Q145" s="100"/>
      <c r="R145" s="100"/>
      <c r="S145" s="100"/>
      <c r="T145" s="100"/>
      <c r="U145" s="100"/>
      <c r="V145" s="100"/>
      <c r="W145" s="100"/>
      <c r="X145" s="100"/>
      <c r="Y145" s="100"/>
      <c r="Z145" s="100"/>
      <c r="AA145" s="100"/>
      <c r="AD145" s="94"/>
      <c r="AE145" s="94"/>
      <c r="AF145" s="94"/>
    </row>
    <row r="146" spans="1:32" ht="15.75" customHeight="1">
      <c r="A146" s="12"/>
      <c r="B146" s="582" t="s">
        <v>1677</v>
      </c>
      <c r="C146" s="576">
        <v>2.12</v>
      </c>
      <c r="D146" s="577">
        <f>13*0.4*0.4*2.5</f>
        <v>5.2</v>
      </c>
      <c r="E146" s="578"/>
      <c r="F146" s="579"/>
      <c r="G146" s="580"/>
      <c r="H146" s="580"/>
      <c r="I146" s="540" t="s">
        <v>1711</v>
      </c>
      <c r="J146" s="583"/>
      <c r="K146" s="540" t="s">
        <v>1711</v>
      </c>
      <c r="L146" s="581"/>
      <c r="M146" s="12"/>
      <c r="N146" s="100"/>
      <c r="O146" s="100"/>
      <c r="P146" s="100"/>
      <c r="Q146" s="100"/>
      <c r="R146" s="100"/>
      <c r="S146" s="100"/>
      <c r="T146" s="100"/>
      <c r="U146" s="100"/>
      <c r="V146" s="100"/>
      <c r="W146" s="100"/>
      <c r="X146" s="100"/>
      <c r="Y146" s="100"/>
      <c r="Z146" s="100"/>
      <c r="AA146" s="100"/>
      <c r="AD146" s="94"/>
      <c r="AE146" s="94"/>
      <c r="AF146" s="94"/>
    </row>
    <row r="147" spans="1:32" ht="15.75" customHeight="1">
      <c r="A147" s="19"/>
      <c r="B147" s="582" t="s">
        <v>1678</v>
      </c>
      <c r="C147" s="576">
        <v>2.2799999999999998</v>
      </c>
      <c r="D147" s="577">
        <f>14*0.4*0.4*2.5</f>
        <v>5.6000000000000005</v>
      </c>
      <c r="E147" s="578"/>
      <c r="F147" s="579"/>
      <c r="G147" s="580"/>
      <c r="H147" s="580"/>
      <c r="I147" s="540" t="s">
        <v>1711</v>
      </c>
      <c r="J147" s="583"/>
      <c r="K147" s="540" t="s">
        <v>1711</v>
      </c>
      <c r="L147" s="581"/>
      <c r="M147" s="19"/>
      <c r="N147" s="100"/>
      <c r="O147" s="100"/>
      <c r="P147" s="100"/>
      <c r="Q147" s="100"/>
      <c r="R147" s="100"/>
      <c r="S147" s="100"/>
      <c r="T147" s="100"/>
      <c r="U147" s="100"/>
      <c r="V147" s="100"/>
      <c r="W147" s="100"/>
      <c r="X147" s="100"/>
      <c r="Y147" s="100"/>
      <c r="Z147" s="100"/>
      <c r="AA147" s="100"/>
      <c r="AD147" s="94"/>
      <c r="AE147" s="94"/>
      <c r="AF147" s="94"/>
    </row>
    <row r="148" spans="1:32" ht="15.75" customHeight="1">
      <c r="A148" s="19"/>
      <c r="B148" s="582" t="s">
        <v>1679</v>
      </c>
      <c r="C148" s="576">
        <v>2.44</v>
      </c>
      <c r="D148" s="577">
        <f>15*0.4*0.4*2.5</f>
        <v>6.0000000000000009</v>
      </c>
      <c r="E148" s="578"/>
      <c r="F148" s="579"/>
      <c r="G148" s="580"/>
      <c r="H148" s="580"/>
      <c r="I148" s="540" t="s">
        <v>1711</v>
      </c>
      <c r="J148" s="583"/>
      <c r="K148" s="540" t="s">
        <v>1711</v>
      </c>
      <c r="L148" s="581"/>
      <c r="M148" s="19"/>
      <c r="N148" s="100"/>
      <c r="O148" s="100"/>
      <c r="P148" s="100"/>
      <c r="Q148" s="100"/>
      <c r="R148" s="100"/>
      <c r="S148" s="100"/>
      <c r="T148" s="100"/>
      <c r="U148" s="100"/>
      <c r="V148" s="100"/>
      <c r="W148" s="100"/>
      <c r="X148" s="100"/>
      <c r="Y148" s="100"/>
      <c r="Z148" s="100"/>
      <c r="AA148" s="100"/>
      <c r="AD148" s="94"/>
      <c r="AE148" s="94"/>
      <c r="AF148" s="94"/>
    </row>
    <row r="149" spans="1:32" ht="15.75" customHeight="1">
      <c r="A149" s="4"/>
      <c r="B149" s="582" t="s">
        <v>1680</v>
      </c>
      <c r="C149" s="576">
        <v>2.6</v>
      </c>
      <c r="D149" s="577">
        <f>16*0.4*0.4*2.5</f>
        <v>6.4000000000000012</v>
      </c>
      <c r="E149" s="578"/>
      <c r="F149" s="579"/>
      <c r="G149" s="580"/>
      <c r="H149" s="580"/>
      <c r="I149" s="583"/>
      <c r="J149" s="583"/>
      <c r="K149" s="540" t="s">
        <v>1711</v>
      </c>
      <c r="L149" s="581"/>
      <c r="M149" s="4"/>
      <c r="N149" s="100"/>
      <c r="O149" s="100"/>
      <c r="P149" s="100"/>
      <c r="Q149" s="100"/>
      <c r="R149" s="100"/>
      <c r="S149" s="100"/>
      <c r="T149" s="100"/>
      <c r="U149" s="100"/>
      <c r="V149" s="100"/>
      <c r="W149" s="100"/>
      <c r="X149" s="100"/>
      <c r="Y149" s="100"/>
      <c r="Z149" s="100"/>
      <c r="AA149" s="100"/>
      <c r="AD149" s="94"/>
      <c r="AE149" s="94"/>
      <c r="AF149" s="94"/>
    </row>
    <row r="150" spans="1:32" ht="15.75" customHeight="1">
      <c r="A150" s="4"/>
      <c r="B150" s="582" t="s">
        <v>1681</v>
      </c>
      <c r="C150" s="576">
        <v>2.76</v>
      </c>
      <c r="D150" s="577">
        <f>17*0.4*0.4*2.5</f>
        <v>6.8000000000000016</v>
      </c>
      <c r="E150" s="578"/>
      <c r="F150" s="579"/>
      <c r="G150" s="580"/>
      <c r="H150" s="580"/>
      <c r="I150" s="583"/>
      <c r="J150" s="583"/>
      <c r="K150" s="540" t="s">
        <v>1711</v>
      </c>
      <c r="L150" s="581"/>
      <c r="M150" s="4"/>
      <c r="N150" s="100"/>
      <c r="O150" s="100"/>
      <c r="P150" s="100"/>
      <c r="Q150" s="100"/>
      <c r="R150" s="100"/>
      <c r="S150" s="100"/>
      <c r="T150" s="100"/>
      <c r="U150" s="100"/>
      <c r="V150" s="100"/>
      <c r="W150" s="100"/>
      <c r="X150" s="100"/>
      <c r="Y150" s="100"/>
      <c r="Z150" s="100"/>
      <c r="AA150" s="100"/>
      <c r="AD150" s="94"/>
      <c r="AE150" s="94"/>
      <c r="AF150" s="94"/>
    </row>
    <row r="151" spans="1:32" ht="15.75" customHeight="1" thickBot="1">
      <c r="A151" s="37"/>
      <c r="B151" s="584" t="s">
        <v>1682</v>
      </c>
      <c r="C151" s="585">
        <v>2.92</v>
      </c>
      <c r="D151" s="586">
        <f>18*0.4*0.4*2.5</f>
        <v>7.2000000000000011</v>
      </c>
      <c r="E151" s="587"/>
      <c r="F151" s="588"/>
      <c r="G151" s="589"/>
      <c r="H151" s="589"/>
      <c r="I151" s="590"/>
      <c r="J151" s="590"/>
      <c r="K151" s="590"/>
      <c r="L151" s="591"/>
      <c r="M151" s="37"/>
      <c r="N151" s="100"/>
      <c r="O151" s="100"/>
      <c r="P151" s="100"/>
      <c r="Q151" s="100"/>
      <c r="R151" s="100"/>
      <c r="S151" s="100"/>
      <c r="T151" s="100"/>
      <c r="U151" s="100"/>
      <c r="V151" s="100"/>
      <c r="W151" s="100"/>
      <c r="X151" s="100"/>
      <c r="Y151" s="100"/>
      <c r="Z151" s="100"/>
      <c r="AA151" s="100"/>
      <c r="AD151" s="94"/>
      <c r="AE151" s="94"/>
      <c r="AF151" s="94"/>
    </row>
    <row r="152" spans="1:32" ht="3.75" customHeight="1">
      <c r="A152" s="1"/>
      <c r="B152" s="50"/>
      <c r="C152" s="72"/>
      <c r="D152" s="49"/>
      <c r="E152" s="2"/>
      <c r="F152" s="48"/>
      <c r="G152" s="3"/>
      <c r="H152" s="49"/>
      <c r="I152" s="50"/>
      <c r="J152" s="51"/>
      <c r="K152" s="49"/>
      <c r="L152" s="52"/>
      <c r="M152" s="73"/>
      <c r="N152" s="100"/>
      <c r="O152" s="100"/>
      <c r="P152" s="100"/>
      <c r="Q152" s="100"/>
      <c r="R152" s="100"/>
      <c r="S152" s="100"/>
      <c r="T152" s="100"/>
      <c r="U152" s="100"/>
      <c r="V152" s="100"/>
      <c r="W152" s="100"/>
      <c r="X152" s="100"/>
      <c r="Y152" s="100"/>
      <c r="Z152" s="100"/>
      <c r="AA152" s="100"/>
      <c r="AD152" s="94"/>
      <c r="AE152" s="94"/>
      <c r="AF152" s="94"/>
    </row>
    <row r="153" spans="1:32" ht="15.75" customHeight="1">
      <c r="B153" s="108"/>
      <c r="C153" s="108"/>
      <c r="D153" s="108"/>
      <c r="E153" s="109"/>
      <c r="F153" s="109"/>
      <c r="G153" s="109"/>
      <c r="H153" s="109"/>
      <c r="I153" s="109"/>
      <c r="J153" s="109"/>
      <c r="K153" s="109"/>
      <c r="L153" s="109"/>
      <c r="M153" s="100"/>
      <c r="N153" s="100"/>
      <c r="O153" s="100"/>
      <c r="P153" s="100"/>
      <c r="Q153" s="100"/>
      <c r="R153" s="100"/>
      <c r="S153" s="100"/>
      <c r="T153" s="100"/>
      <c r="U153" s="100"/>
      <c r="V153" s="100"/>
      <c r="W153" s="100"/>
      <c r="X153" s="100"/>
      <c r="Y153" s="100"/>
      <c r="Z153" s="100"/>
      <c r="AA153" s="100"/>
      <c r="AD153" s="94"/>
      <c r="AE153" s="94"/>
      <c r="AF153" s="94"/>
    </row>
    <row r="154" spans="1:32" ht="15.75" customHeight="1">
      <c r="B154" s="108"/>
      <c r="C154" s="108"/>
      <c r="D154" s="108"/>
      <c r="E154" s="109"/>
      <c r="F154" s="109"/>
      <c r="G154" s="109"/>
      <c r="H154" s="109"/>
      <c r="I154" s="109"/>
      <c r="J154" s="109"/>
      <c r="K154" s="109"/>
      <c r="L154" s="109"/>
      <c r="M154" s="100"/>
      <c r="N154" s="100"/>
      <c r="O154" s="100"/>
      <c r="P154" s="100"/>
      <c r="Q154" s="100"/>
      <c r="R154" s="100"/>
      <c r="S154" s="100"/>
      <c r="T154" s="100"/>
      <c r="U154" s="100"/>
      <c r="V154" s="100"/>
      <c r="W154" s="100"/>
      <c r="X154" s="100"/>
      <c r="Y154" s="100"/>
      <c r="Z154" s="100"/>
      <c r="AA154" s="100"/>
      <c r="AD154" s="94"/>
      <c r="AE154" s="94"/>
      <c r="AF154" s="94"/>
    </row>
    <row r="155" spans="1:32" ht="15.75" customHeight="1">
      <c r="B155" s="108"/>
      <c r="C155" s="108"/>
      <c r="D155" s="108"/>
      <c r="E155" s="109"/>
      <c r="F155" s="109"/>
      <c r="G155" s="109"/>
      <c r="H155" s="109"/>
      <c r="I155" s="109"/>
      <c r="J155" s="109"/>
      <c r="K155" s="109"/>
      <c r="L155" s="109"/>
      <c r="M155" s="100"/>
      <c r="N155" s="100"/>
      <c r="O155" s="100"/>
      <c r="P155" s="100"/>
      <c r="Q155" s="100"/>
      <c r="R155" s="100"/>
      <c r="S155" s="100"/>
      <c r="T155" s="100"/>
      <c r="U155" s="100"/>
      <c r="V155" s="100"/>
      <c r="W155" s="100"/>
      <c r="X155" s="100"/>
      <c r="Y155" s="100"/>
      <c r="Z155" s="100"/>
      <c r="AA155" s="100"/>
      <c r="AD155" s="94"/>
      <c r="AE155" s="94"/>
      <c r="AF155" s="94"/>
    </row>
    <row r="156" spans="1:32" ht="15.75" customHeight="1">
      <c r="B156" s="108"/>
      <c r="C156" s="108"/>
      <c r="D156" s="108"/>
      <c r="E156" s="109"/>
      <c r="F156" s="109"/>
      <c r="G156" s="109"/>
      <c r="H156" s="109"/>
      <c r="I156" s="109"/>
      <c r="J156" s="109"/>
      <c r="K156" s="109"/>
      <c r="L156" s="109"/>
      <c r="M156" s="100"/>
      <c r="N156" s="100"/>
      <c r="O156" s="100"/>
      <c r="P156" s="100"/>
      <c r="Q156" s="100"/>
      <c r="R156" s="100"/>
      <c r="S156" s="100"/>
      <c r="T156" s="100"/>
      <c r="U156" s="100"/>
      <c r="V156" s="100"/>
      <c r="W156" s="100"/>
      <c r="X156" s="100"/>
      <c r="Y156" s="100"/>
      <c r="Z156" s="100"/>
      <c r="AA156" s="100"/>
      <c r="AD156" s="94"/>
      <c r="AE156" s="94"/>
      <c r="AF156" s="94"/>
    </row>
    <row r="157" spans="1:32" ht="15.75" customHeight="1">
      <c r="B157" s="108"/>
      <c r="C157" s="108"/>
      <c r="D157" s="108"/>
      <c r="E157" s="109"/>
      <c r="F157" s="109"/>
      <c r="G157" s="109"/>
      <c r="H157" s="109"/>
      <c r="I157" s="109"/>
      <c r="J157" s="109"/>
      <c r="K157" s="109"/>
      <c r="L157" s="109"/>
      <c r="M157" s="100"/>
      <c r="N157" s="100"/>
      <c r="O157" s="100"/>
      <c r="P157" s="100"/>
      <c r="Q157" s="100"/>
      <c r="R157" s="100"/>
      <c r="S157" s="100"/>
      <c r="T157" s="100"/>
      <c r="U157" s="100"/>
      <c r="V157" s="100"/>
      <c r="W157" s="100"/>
      <c r="X157" s="100"/>
      <c r="Y157" s="100"/>
      <c r="Z157" s="100"/>
      <c r="AA157" s="100"/>
      <c r="AD157" s="94"/>
      <c r="AE157" s="94"/>
      <c r="AF157" s="94"/>
    </row>
    <row r="158" spans="1:32" ht="16.5" customHeight="1">
      <c r="B158" s="108"/>
      <c r="C158" s="108"/>
      <c r="D158" s="108"/>
      <c r="E158" s="109"/>
      <c r="F158" s="109"/>
      <c r="G158" s="109"/>
      <c r="H158" s="109"/>
      <c r="I158" s="109"/>
      <c r="J158" s="109"/>
      <c r="K158" s="109"/>
      <c r="L158" s="109"/>
      <c r="M158" s="100"/>
      <c r="N158" s="100"/>
      <c r="O158" s="100"/>
      <c r="P158" s="100"/>
      <c r="Q158" s="100"/>
      <c r="R158" s="100"/>
      <c r="S158" s="100"/>
      <c r="T158" s="100"/>
      <c r="U158" s="100"/>
      <c r="V158" s="100"/>
      <c r="W158" s="100"/>
      <c r="X158" s="100"/>
      <c r="Y158" s="100"/>
      <c r="Z158" s="100"/>
      <c r="AA158" s="100"/>
      <c r="AD158" s="94"/>
      <c r="AE158" s="94"/>
      <c r="AF158" s="94"/>
    </row>
    <row r="159" spans="1:32" ht="17.25" customHeight="1">
      <c r="A159" s="110"/>
      <c r="B159" s="108"/>
      <c r="C159" s="108"/>
      <c r="D159" s="108"/>
      <c r="E159" s="109"/>
      <c r="F159" s="109"/>
      <c r="G159" s="109"/>
      <c r="H159" s="109"/>
      <c r="I159" s="109"/>
      <c r="J159" s="109"/>
      <c r="K159" s="109"/>
      <c r="L159" s="109"/>
      <c r="M159" s="100"/>
      <c r="N159" s="100"/>
      <c r="O159" s="100"/>
      <c r="P159" s="100"/>
      <c r="Q159" s="100"/>
      <c r="R159" s="100"/>
      <c r="S159" s="100"/>
      <c r="T159" s="100"/>
      <c r="U159" s="100"/>
      <c r="V159" s="100"/>
      <c r="W159" s="100"/>
      <c r="X159" s="100"/>
      <c r="Y159" s="100"/>
      <c r="Z159" s="100"/>
      <c r="AA159" s="100"/>
      <c r="AD159" s="94"/>
      <c r="AE159" s="94"/>
      <c r="AF159" s="94"/>
    </row>
  </sheetData>
  <sheetProtection password="DEF0" sheet="1" objects="1" scenarios="1"/>
  <mergeCells count="115">
    <mergeCell ref="B120:L120"/>
    <mergeCell ref="B121:B123"/>
    <mergeCell ref="C121:C123"/>
    <mergeCell ref="D121:D123"/>
    <mergeCell ref="E121:L121"/>
    <mergeCell ref="E122:L122"/>
    <mergeCell ref="B88:D88"/>
    <mergeCell ref="E88:L88"/>
    <mergeCell ref="B104:B106"/>
    <mergeCell ref="C104:C106"/>
    <mergeCell ref="D104:D106"/>
    <mergeCell ref="E104:L104"/>
    <mergeCell ref="E105:L105"/>
    <mergeCell ref="B89:L89"/>
    <mergeCell ref="B90:B92"/>
    <mergeCell ref="C90:C92"/>
    <mergeCell ref="D90:D92"/>
    <mergeCell ref="E90:L90"/>
    <mergeCell ref="E91:L91"/>
    <mergeCell ref="B72:L72"/>
    <mergeCell ref="B73:B75"/>
    <mergeCell ref="C73:C75"/>
    <mergeCell ref="D73:D75"/>
    <mergeCell ref="E73:L73"/>
    <mergeCell ref="E74:L74"/>
    <mergeCell ref="D56:D58"/>
    <mergeCell ref="E56:L56"/>
    <mergeCell ref="E57:L57"/>
    <mergeCell ref="B26:B28"/>
    <mergeCell ref="B12:B14"/>
    <mergeCell ref="B56:B58"/>
    <mergeCell ref="E54:F54"/>
    <mergeCell ref="G54:H54"/>
    <mergeCell ref="I54:J54"/>
    <mergeCell ref="K54:L54"/>
    <mergeCell ref="B41:B43"/>
    <mergeCell ref="B39:D39"/>
    <mergeCell ref="E39:L39"/>
    <mergeCell ref="E52:F52"/>
    <mergeCell ref="G52:H52"/>
    <mergeCell ref="I52:J52"/>
    <mergeCell ref="K52:L52"/>
    <mergeCell ref="E53:F53"/>
    <mergeCell ref="G53:H53"/>
    <mergeCell ref="I53:J53"/>
    <mergeCell ref="K53:L53"/>
    <mergeCell ref="K49:L49"/>
    <mergeCell ref="E50:F50"/>
    <mergeCell ref="G50:H50"/>
    <mergeCell ref="I50:J50"/>
    <mergeCell ref="K50:L50"/>
    <mergeCell ref="E51:F51"/>
    <mergeCell ref="E46:F46"/>
    <mergeCell ref="G46:H46"/>
    <mergeCell ref="I46:J46"/>
    <mergeCell ref="K46:L46"/>
    <mergeCell ref="E47:F47"/>
    <mergeCell ref="G47:H47"/>
    <mergeCell ref="I47:J47"/>
    <mergeCell ref="K47:L47"/>
    <mergeCell ref="G51:H51"/>
    <mergeCell ref="I51:J51"/>
    <mergeCell ref="K51:L51"/>
    <mergeCell ref="G48:H48"/>
    <mergeCell ref="I48:J48"/>
    <mergeCell ref="K48:L48"/>
    <mergeCell ref="E49:F49"/>
    <mergeCell ref="G49:H49"/>
    <mergeCell ref="I49:J49"/>
    <mergeCell ref="K44:L44"/>
    <mergeCell ref="E45:F45"/>
    <mergeCell ref="K42:L43"/>
    <mergeCell ref="E43:F43"/>
    <mergeCell ref="G43:H43"/>
    <mergeCell ref="I43:J43"/>
    <mergeCell ref="G45:H45"/>
    <mergeCell ref="I45:J45"/>
    <mergeCell ref="K45:L45"/>
    <mergeCell ref="C12:C14"/>
    <mergeCell ref="E12:L12"/>
    <mergeCell ref="E13:L13"/>
    <mergeCell ref="B11:L11"/>
    <mergeCell ref="B2:D2"/>
    <mergeCell ref="H2:L3"/>
    <mergeCell ref="B3:D3"/>
    <mergeCell ref="H4:L4"/>
    <mergeCell ref="H5:L5"/>
    <mergeCell ref="F6:L6"/>
    <mergeCell ref="D12:D14"/>
    <mergeCell ref="B9:L9"/>
    <mergeCell ref="B10:L10"/>
    <mergeCell ref="B138:B140"/>
    <mergeCell ref="C138:C140"/>
    <mergeCell ref="D138:D140"/>
    <mergeCell ref="E138:L138"/>
    <mergeCell ref="E139:L139"/>
    <mergeCell ref="B137:L137"/>
    <mergeCell ref="B136:D136"/>
    <mergeCell ref="E136:L136"/>
    <mergeCell ref="B25:L25"/>
    <mergeCell ref="C26:C28"/>
    <mergeCell ref="D26:D28"/>
    <mergeCell ref="B55:L55"/>
    <mergeCell ref="C56:C58"/>
    <mergeCell ref="E48:F48"/>
    <mergeCell ref="E26:L26"/>
    <mergeCell ref="E27:L27"/>
    <mergeCell ref="B40:L40"/>
    <mergeCell ref="C41:C43"/>
    <mergeCell ref="D41:D43"/>
    <mergeCell ref="E41:L41"/>
    <mergeCell ref="E42:J42"/>
    <mergeCell ref="E44:F44"/>
    <mergeCell ref="G44:H44"/>
    <mergeCell ref="I44:J44"/>
  </mergeCells>
  <hyperlinks>
    <hyperlink ref="H4" r:id="rId1"/>
  </hyperlinks>
  <pageMargins left="0.23622047244094491" right="0.23622047244094491" top="0.74803149606299213" bottom="0.74803149606299213" header="0.31496062992125984" footer="0.31496062992125984"/>
  <pageSetup paperSize="9" scale="64" fitToHeight="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1ПБ (Н=160мм.)</vt:lpstr>
      <vt:lpstr>ПБ (Н=220мм.)</vt:lpstr>
      <vt:lpstr>2ПБ (Н=265мм.)</vt:lpstr>
      <vt:lpstr>1ПБ гравий (Н=160мм.)</vt:lpstr>
      <vt:lpstr>ПБ гравий (Н=220мм.)</vt:lpstr>
      <vt:lpstr>2ПБ гравий (Н=265мм.)</vt:lpstr>
      <vt:lpstr>Блоки ФБС, товарные смеси</vt:lpstr>
      <vt:lpstr>ЖБИ Прочее</vt:lpstr>
      <vt:lpstr>Сваи ЖБ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2023-08-24T10:37:32Z</dcterms:modified>
</cp:coreProperties>
</file>