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5" yWindow="-15" windowWidth="14520" windowHeight="12795"/>
  </bookViews>
  <sheets>
    <sheet name="1ПБ (Н=160мм.)" sheetId="1" r:id="rId1"/>
    <sheet name="ПБ (Н=220мм.)" sheetId="2" r:id="rId2"/>
    <sheet name="2ПБ (Н=265мм.)" sheetId="3" r:id="rId3"/>
    <sheet name="1ПБ гравий (Н=160мм.)" sheetId="8" r:id="rId4"/>
    <sheet name="ПБ гравий (Н=220мм.)" sheetId="9" r:id="rId5"/>
    <sheet name="2ПБ гравий (Н=265мм.)" sheetId="10" r:id="rId6"/>
    <sheet name="Блоки ФБС, товарные смеси" sheetId="5" r:id="rId7"/>
    <sheet name="ЖБИ Прочее" sheetId="6" r:id="rId8"/>
    <sheet name="Сваи ЖБ" sheetId="4" r:id="rId9"/>
  </sheets>
  <calcPr calcId="124519" refMode="R1C1"/>
</workbook>
</file>

<file path=xl/calcChain.xml><?xml version="1.0" encoding="utf-8"?>
<calcChain xmlns="http://schemas.openxmlformats.org/spreadsheetml/2006/main">
  <c r="D103" i="4"/>
  <c r="D102"/>
  <c r="D101"/>
  <c r="D100"/>
  <c r="D99"/>
  <c r="D98"/>
  <c r="D97"/>
  <c r="D96"/>
  <c r="D95"/>
  <c r="D94"/>
  <c r="D93"/>
  <c r="D151"/>
  <c r="D150"/>
  <c r="D149"/>
  <c r="D148"/>
  <c r="D147"/>
  <c r="D146"/>
  <c r="D145"/>
  <c r="D144"/>
  <c r="D143"/>
  <c r="D142"/>
  <c r="D141"/>
  <c r="D135"/>
  <c r="D134"/>
  <c r="D133"/>
  <c r="D132"/>
  <c r="D131"/>
  <c r="D130"/>
  <c r="D129"/>
  <c r="D128"/>
  <c r="D127"/>
  <c r="D126"/>
  <c r="D125"/>
  <c r="D124"/>
  <c r="D119"/>
  <c r="D118"/>
  <c r="D117"/>
  <c r="D116"/>
  <c r="D115"/>
  <c r="D114"/>
  <c r="D113"/>
  <c r="D112"/>
  <c r="D111"/>
  <c r="D110"/>
  <c r="D109"/>
  <c r="D108"/>
  <c r="D107"/>
  <c r="D87"/>
  <c r="D86"/>
  <c r="D85"/>
  <c r="D84"/>
  <c r="D83"/>
  <c r="D82"/>
  <c r="D81"/>
  <c r="D80"/>
  <c r="D79"/>
  <c r="D78"/>
  <c r="D77"/>
  <c r="D76"/>
  <c r="D71"/>
  <c r="D70"/>
  <c r="D69"/>
  <c r="D68"/>
  <c r="D67"/>
  <c r="D66"/>
  <c r="D65"/>
  <c r="D64"/>
  <c r="D63"/>
  <c r="D62"/>
  <c r="D61"/>
  <c r="D60"/>
  <c r="D59"/>
  <c r="D54"/>
  <c r="C53"/>
  <c r="D53" s="1"/>
  <c r="C52"/>
  <c r="D52" s="1"/>
  <c r="C51"/>
  <c r="D51" s="1"/>
  <c r="C50"/>
  <c r="D50" s="1"/>
  <c r="C49"/>
  <c r="D49" s="1"/>
  <c r="C48"/>
  <c r="D48" s="1"/>
  <c r="C47"/>
  <c r="D47" s="1"/>
  <c r="C46"/>
  <c r="D46" s="1"/>
  <c r="C45"/>
  <c r="D45" s="1"/>
  <c r="C44"/>
  <c r="D44" s="1"/>
  <c r="D37"/>
  <c r="D36"/>
  <c r="D35"/>
  <c r="D34"/>
  <c r="D33"/>
  <c r="D32"/>
  <c r="D31"/>
  <c r="D30"/>
  <c r="D29"/>
  <c r="D24"/>
  <c r="D22"/>
  <c r="D20"/>
  <c r="D19"/>
  <c r="D18"/>
  <c r="D17"/>
  <c r="D15"/>
</calcChain>
</file>

<file path=xl/sharedStrings.xml><?xml version="1.0" encoding="utf-8"?>
<sst xmlns="http://schemas.openxmlformats.org/spreadsheetml/2006/main" count="3604" uniqueCount="1717">
  <si>
    <t>Марка изделия</t>
  </si>
  <si>
    <t>Размеры
(мм)</t>
  </si>
  <si>
    <t>Объём
(м3)</t>
  </si>
  <si>
    <t>Вес
(тн)</t>
  </si>
  <si>
    <t xml:space="preserve">Цена за 1шт. с НДС (руб.) </t>
  </si>
  <si>
    <t>нагрузка 3</t>
  </si>
  <si>
    <t>нагрузка 4,5</t>
  </si>
  <si>
    <t>нагрузка 6</t>
  </si>
  <si>
    <t>нагрузка 8</t>
  </si>
  <si>
    <t>нагрузка 10</t>
  </si>
  <si>
    <t>нагрузка 12,5</t>
  </si>
  <si>
    <t>нагрузка 16</t>
  </si>
  <si>
    <t>Серия 116/15-1     H=220 мм</t>
  </si>
  <si>
    <t>ПБ 114-10</t>
  </si>
  <si>
    <t>11380х997х220</t>
  </si>
  <si>
    <t>ПБ 113-10</t>
  </si>
  <si>
    <t>11280х997х220</t>
  </si>
  <si>
    <t>ПБ 112-10</t>
  </si>
  <si>
    <t>11180х997х220</t>
  </si>
  <si>
    <t>ПБ 111-10</t>
  </si>
  <si>
    <t>11080х997х220</t>
  </si>
  <si>
    <t>ПБ 110-10</t>
  </si>
  <si>
    <t>10980х997х220</t>
  </si>
  <si>
    <t>ПБ 109-10</t>
  </si>
  <si>
    <t>10880х997х220</t>
  </si>
  <si>
    <t>ПБ 108-10</t>
  </si>
  <si>
    <t>10780х997х220</t>
  </si>
  <si>
    <t>ПБ 107-10</t>
  </si>
  <si>
    <t>10680х997х220</t>
  </si>
  <si>
    <t>ПБ 106-10</t>
  </si>
  <si>
    <t>10580х997х220</t>
  </si>
  <si>
    <t>ПБ 105-10</t>
  </si>
  <si>
    <t>10480х997х220</t>
  </si>
  <si>
    <t>ПБ 104-10</t>
  </si>
  <si>
    <t>10380х997х220</t>
  </si>
  <si>
    <t>ПБ 103-10</t>
  </si>
  <si>
    <t>10280х997х220</t>
  </si>
  <si>
    <t>ПБ 102-10</t>
  </si>
  <si>
    <t>10180х997х220</t>
  </si>
  <si>
    <t>ПБ 101-10</t>
  </si>
  <si>
    <t>10080х997х220</t>
  </si>
  <si>
    <t>ПБ 100-10</t>
  </si>
  <si>
    <t>9980х997х220</t>
  </si>
  <si>
    <t>ПБ 99-10</t>
  </si>
  <si>
    <t>9880х997х220</t>
  </si>
  <si>
    <t>ПБ 98-10</t>
  </si>
  <si>
    <t>9780х997х220</t>
  </si>
  <si>
    <t>ПБ 97-10</t>
  </si>
  <si>
    <t>9680х997х220</t>
  </si>
  <si>
    <t>ПБ 96-10</t>
  </si>
  <si>
    <t>9580Х997Х220</t>
  </si>
  <si>
    <t>ПБ 95-10</t>
  </si>
  <si>
    <t>9480х997х220</t>
  </si>
  <si>
    <t>ПБ 94-10</t>
  </si>
  <si>
    <t>9380х997х220</t>
  </si>
  <si>
    <t>ПБ 93-10</t>
  </si>
  <si>
    <t>9280х997х220</t>
  </si>
  <si>
    <t>ПБ 92-10</t>
  </si>
  <si>
    <t>9180х997х220</t>
  </si>
  <si>
    <t>ПБ 91-10</t>
  </si>
  <si>
    <t>9080х997х220</t>
  </si>
  <si>
    <t>ПБ 90-10</t>
  </si>
  <si>
    <t>8980Х997Х220</t>
  </si>
  <si>
    <t>ПБ 89-10</t>
  </si>
  <si>
    <t>8880х997х220</t>
  </si>
  <si>
    <t>ПБ 88-10</t>
  </si>
  <si>
    <t>8780х997х220</t>
  </si>
  <si>
    <t>ПБ 87-10</t>
  </si>
  <si>
    <t>8680х997х220</t>
  </si>
  <si>
    <t>ПБ 86-10</t>
  </si>
  <si>
    <t>8580х997х220</t>
  </si>
  <si>
    <t>ПБ 85-10</t>
  </si>
  <si>
    <t>8480х997х220</t>
  </si>
  <si>
    <t>ПБ 84-10</t>
  </si>
  <si>
    <t>8380Х997Х220</t>
  </si>
  <si>
    <t>ПБ 83-10</t>
  </si>
  <si>
    <t>8280х997х220</t>
  </si>
  <si>
    <t>ПБ 82-10</t>
  </si>
  <si>
    <t>8180х997х220</t>
  </si>
  <si>
    <t>ПБ 81-10</t>
  </si>
  <si>
    <t>8080х997х220</t>
  </si>
  <si>
    <t>ПБ 80-10</t>
  </si>
  <si>
    <t>7980х997х220</t>
  </si>
  <si>
    <t>ПБ 79-10</t>
  </si>
  <si>
    <t>7880х997х220</t>
  </si>
  <si>
    <t>ПБ 78-10</t>
  </si>
  <si>
    <t>7780Х997Х220</t>
  </si>
  <si>
    <t>ПБ 77-10</t>
  </si>
  <si>
    <t>7680х997х220</t>
  </si>
  <si>
    <t>ПБ 76-10</t>
  </si>
  <si>
    <t>7580х997х220</t>
  </si>
  <si>
    <t>ПБ 75-10</t>
  </si>
  <si>
    <t>7480х997х220</t>
  </si>
  <si>
    <t>ПБ 74-10</t>
  </si>
  <si>
    <t>7380х997х220</t>
  </si>
  <si>
    <t>ПБ 73-10</t>
  </si>
  <si>
    <t>7280х997х220</t>
  </si>
  <si>
    <t>ПБ 72-10</t>
  </si>
  <si>
    <t>7180Х997Х220</t>
  </si>
  <si>
    <t>ПБ 71-10</t>
  </si>
  <si>
    <t>7080х997х220</t>
  </si>
  <si>
    <t>ПБ 70-10</t>
  </si>
  <si>
    <t>6980х997х220</t>
  </si>
  <si>
    <t>ПБ 69-10</t>
  </si>
  <si>
    <t>6880х997х220</t>
  </si>
  <si>
    <t>ПБ 68-10</t>
  </si>
  <si>
    <t>6780х997х220</t>
  </si>
  <si>
    <t>ПБ 67-10</t>
  </si>
  <si>
    <t>6680х997х220</t>
  </si>
  <si>
    <t>ПБ 66-10</t>
  </si>
  <si>
    <t>6580Х997Х220</t>
  </si>
  <si>
    <t>ПБ 65-10</t>
  </si>
  <si>
    <t>6480х997х220</t>
  </si>
  <si>
    <t>ПБ 64-10</t>
  </si>
  <si>
    <t>6380х997х220</t>
  </si>
  <si>
    <t>ПБ 63-10</t>
  </si>
  <si>
    <t>6280х997х220</t>
  </si>
  <si>
    <t>ПБ 62-10</t>
  </si>
  <si>
    <t>6180х997х220</t>
  </si>
  <si>
    <t>ПБ 61-10</t>
  </si>
  <si>
    <t>6080х997х220</t>
  </si>
  <si>
    <t>ПБ 60-10</t>
  </si>
  <si>
    <t>5980Х997Х220</t>
  </si>
  <si>
    <t>ПБ 59-10</t>
  </si>
  <si>
    <t>5880х997х220</t>
  </si>
  <si>
    <t>ПБ 58-10</t>
  </si>
  <si>
    <t>5780х997х220</t>
  </si>
  <si>
    <t>ПБ 57-10</t>
  </si>
  <si>
    <t>5680х997х220</t>
  </si>
  <si>
    <t>ПБ 56-10</t>
  </si>
  <si>
    <t>5580х997х220</t>
  </si>
  <si>
    <t>ПБ 55-10</t>
  </si>
  <si>
    <t>5480х997х220</t>
  </si>
  <si>
    <t>ПБ 54-10</t>
  </si>
  <si>
    <t>5380Х997Х220</t>
  </si>
  <si>
    <t>ПБ 53-10</t>
  </si>
  <si>
    <t>5280х997х220</t>
  </si>
  <si>
    <t>ПБ 52-10</t>
  </si>
  <si>
    <t>5180х997х220</t>
  </si>
  <si>
    <t>ПБ 51-10</t>
  </si>
  <si>
    <t>5080х997х220</t>
  </si>
  <si>
    <t>ПБ 50-10</t>
  </si>
  <si>
    <t>4980х997х220</t>
  </si>
  <si>
    <t>ПБ 49-10</t>
  </si>
  <si>
    <t>4880х997х220</t>
  </si>
  <si>
    <t>ПБ 48-10</t>
  </si>
  <si>
    <t>4780Х997Х220</t>
  </si>
  <si>
    <t>ПБ 47-10</t>
  </si>
  <si>
    <t>4680х997х220</t>
  </si>
  <si>
    <t>ПБ 46-10</t>
  </si>
  <si>
    <t>4580х997х220</t>
  </si>
  <si>
    <t>ПБ 45-10</t>
  </si>
  <si>
    <t>4480х997х220</t>
  </si>
  <si>
    <t>ПБ 44-10</t>
  </si>
  <si>
    <t>4380х997х220</t>
  </si>
  <si>
    <t>ПБ 43-10</t>
  </si>
  <si>
    <t>4280х997х220</t>
  </si>
  <si>
    <t>ПБ 42-10</t>
  </si>
  <si>
    <t>4180Х997Х220</t>
  </si>
  <si>
    <t>ПБ 41-10</t>
  </si>
  <si>
    <t>4080х997х220</t>
  </si>
  <si>
    <t>ПБ 40-10</t>
  </si>
  <si>
    <t>3980х997х220</t>
  </si>
  <si>
    <t>ПБ 39-10</t>
  </si>
  <si>
    <t>3880х997х220</t>
  </si>
  <si>
    <t>ПБ 38-10</t>
  </si>
  <si>
    <t>3780х997х220</t>
  </si>
  <si>
    <t>ПБ 37-10</t>
  </si>
  <si>
    <t>3680х997х220</t>
  </si>
  <si>
    <t>ПБ 36-10</t>
  </si>
  <si>
    <t>3580Х997Х220</t>
  </si>
  <si>
    <t>ПБ 35-10</t>
  </si>
  <si>
    <t>3480х997х220</t>
  </si>
  <si>
    <t>ПБ 34-10</t>
  </si>
  <si>
    <t>3380х997х220</t>
  </si>
  <si>
    <t>ПБ 33-10</t>
  </si>
  <si>
    <t>3280х997х220</t>
  </si>
  <si>
    <t>ПБ 32-10</t>
  </si>
  <si>
    <t>3180х997х220</t>
  </si>
  <si>
    <t>ПБ 31-10</t>
  </si>
  <si>
    <t>3080х997х220</t>
  </si>
  <si>
    <t>ПБ 30-10</t>
  </si>
  <si>
    <t>2980Х997Х220</t>
  </si>
  <si>
    <t>ПБ 29-10</t>
  </si>
  <si>
    <t>2880х997х220</t>
  </si>
  <si>
    <t>ПБ 28-10</t>
  </si>
  <si>
    <t>2780х997х220</t>
  </si>
  <si>
    <t>ПБ 27-10</t>
  </si>
  <si>
    <t>2680х997х220</t>
  </si>
  <si>
    <t>ПБ 26-10</t>
  </si>
  <si>
    <t>2580х997х220</t>
  </si>
  <si>
    <t>ПБ 25-10</t>
  </si>
  <si>
    <t>2480х997х220</t>
  </si>
  <si>
    <t>ПБ 24-10</t>
  </si>
  <si>
    <t>2380Х997Х220</t>
  </si>
  <si>
    <t>ПБ 23-10</t>
  </si>
  <si>
    <t>2280х997х220</t>
  </si>
  <si>
    <t>ПБ 22-10</t>
  </si>
  <si>
    <t>2180х997х220</t>
  </si>
  <si>
    <t>ПБ 21-10</t>
  </si>
  <si>
    <t>2080х997х220</t>
  </si>
  <si>
    <t>ПБ 20-10</t>
  </si>
  <si>
    <t>1980х997х220</t>
  </si>
  <si>
    <t>ПБ 19-10</t>
  </si>
  <si>
    <t>1880х997х220</t>
  </si>
  <si>
    <t>ПБ 18-10</t>
  </si>
  <si>
    <t>1780х997х220</t>
  </si>
  <si>
    <t>ПБ 17-10</t>
  </si>
  <si>
    <t>1680х997х220</t>
  </si>
  <si>
    <t>ПБ 16-10</t>
  </si>
  <si>
    <t>1580х997х220</t>
  </si>
  <si>
    <t>Серия 116/15-2     H=220 мм</t>
  </si>
  <si>
    <t>ПБ 114-12</t>
  </si>
  <si>
    <t>11380х1197х220</t>
  </si>
  <si>
    <t>ПБ 113-12</t>
  </si>
  <si>
    <t>11280х1197х220</t>
  </si>
  <si>
    <t>ПБ 112-12</t>
  </si>
  <si>
    <t>11180х1197х220</t>
  </si>
  <si>
    <t>ПБ 111-12</t>
  </si>
  <si>
    <t>11080х1197х220</t>
  </si>
  <si>
    <t>ПБ 110-12</t>
  </si>
  <si>
    <t>10980х1197х220</t>
  </si>
  <si>
    <t>ПБ 109-12</t>
  </si>
  <si>
    <t>10880х1197х220</t>
  </si>
  <si>
    <t>ПБ 108-12</t>
  </si>
  <si>
    <t>10780х1197х220</t>
  </si>
  <si>
    <t>ПБ 107-12</t>
  </si>
  <si>
    <t>10680х1197х220</t>
  </si>
  <si>
    <t>ПБ 106-12</t>
  </si>
  <si>
    <t>10580х1197х220</t>
  </si>
  <si>
    <t>ПБ 105-12</t>
  </si>
  <si>
    <t>10480х1197х220</t>
  </si>
  <si>
    <t>ПБ 104-12</t>
  </si>
  <si>
    <t>10380х1197х220</t>
  </si>
  <si>
    <t>ПБ 103-12</t>
  </si>
  <si>
    <t>10280х1197х220</t>
  </si>
  <si>
    <t>ПБ 102-12</t>
  </si>
  <si>
    <t>10180Х1197Х220</t>
  </si>
  <si>
    <t>ПБ 101-12</t>
  </si>
  <si>
    <t>10080х1197х220</t>
  </si>
  <si>
    <t>ПБ 100-12</t>
  </si>
  <si>
    <t>9980х1197х220</t>
  </si>
  <si>
    <t>ПБ 99-12</t>
  </si>
  <si>
    <t>9880х1197х220</t>
  </si>
  <si>
    <t>ПБ 98-12</t>
  </si>
  <si>
    <t>9780Х1197Х220</t>
  </si>
  <si>
    <t>ПБ 97-12</t>
  </si>
  <si>
    <t>9680х1197х220</t>
  </si>
  <si>
    <t>ПБ 96-12</t>
  </si>
  <si>
    <t>9580х1197х220</t>
  </si>
  <si>
    <t>ПБ 95-12</t>
  </si>
  <si>
    <t>9480х1197х220</t>
  </si>
  <si>
    <t>ПБ 94-12</t>
  </si>
  <si>
    <t>9380х1197х220</t>
  </si>
  <si>
    <t>ПБ 93-12</t>
  </si>
  <si>
    <t>9280х1197х220</t>
  </si>
  <si>
    <t>ПБ 92-12</t>
  </si>
  <si>
    <t>9180х1197х220</t>
  </si>
  <si>
    <t>ПБ 91-12</t>
  </si>
  <si>
    <t>9080х1197х220</t>
  </si>
  <si>
    <t>ПБ 90-12</t>
  </si>
  <si>
    <t>8980Х1197Х220</t>
  </si>
  <si>
    <t>ПБ 89-12</t>
  </si>
  <si>
    <t>8880х1197х220</t>
  </si>
  <si>
    <t>ПБ 88-12</t>
  </si>
  <si>
    <t>8780х1197х220</t>
  </si>
  <si>
    <t>ПБ 87-12</t>
  </si>
  <si>
    <t>8680х1197х220</t>
  </si>
  <si>
    <t>ПБ 86-12</t>
  </si>
  <si>
    <t>8580х1197х220</t>
  </si>
  <si>
    <t>ПБ 85-12</t>
  </si>
  <si>
    <t>8480х1197х220</t>
  </si>
  <si>
    <t>ПБ 84-12</t>
  </si>
  <si>
    <t>8380Х1197Х220</t>
  </si>
  <si>
    <t>ПБ 83-12</t>
  </si>
  <si>
    <t>8280х1197х220</t>
  </si>
  <si>
    <t>ПБ 82-12</t>
  </si>
  <si>
    <t>8180х1197х220</t>
  </si>
  <si>
    <t>ПБ 81-12</t>
  </si>
  <si>
    <t>8080х1197х220</t>
  </si>
  <si>
    <t>ПБ 80-12</t>
  </si>
  <si>
    <t>7980х1197х220</t>
  </si>
  <si>
    <t>ПБ 79-12</t>
  </si>
  <si>
    <t>7880х1197х220</t>
  </si>
  <si>
    <t>ПБ 78-12</t>
  </si>
  <si>
    <t>7780Х1197Х220</t>
  </si>
  <si>
    <t>ПБ 77-12</t>
  </si>
  <si>
    <t>7680х1197х220</t>
  </si>
  <si>
    <t>ПБ 76-12</t>
  </si>
  <si>
    <t>7580х1197х220</t>
  </si>
  <si>
    <t>ПБ 75-12</t>
  </si>
  <si>
    <t>7480х1197х220</t>
  </si>
  <si>
    <t>ПБ 74-12</t>
  </si>
  <si>
    <t>7380х1197х220</t>
  </si>
  <si>
    <t>ПБ 73-12</t>
  </si>
  <si>
    <t>7280х1197х220</t>
  </si>
  <si>
    <t>ПБ 72-12</t>
  </si>
  <si>
    <t>7180Х1997Х220</t>
  </si>
  <si>
    <t>ПБ 71-12</t>
  </si>
  <si>
    <t>7080х1197х220</t>
  </si>
  <si>
    <t>ПБ 70-12</t>
  </si>
  <si>
    <t>6980х1197х220</t>
  </si>
  <si>
    <t>ПБ 69-12</t>
  </si>
  <si>
    <t>6880х1197х220</t>
  </si>
  <si>
    <t>ПБ 68-12</t>
  </si>
  <si>
    <t>6780х1197х220</t>
  </si>
  <si>
    <t>ПБ 67-12</t>
  </si>
  <si>
    <t>6680х1197х220</t>
  </si>
  <si>
    <t>ПБ 66-12</t>
  </si>
  <si>
    <t>6580Х1197Х220</t>
  </si>
  <si>
    <t>ПБ 65-12</t>
  </si>
  <si>
    <t>6480х1197х220</t>
  </si>
  <si>
    <t>ПБ 64-12</t>
  </si>
  <si>
    <t>6380х1197х220</t>
  </si>
  <si>
    <t>ПБ 63-12</t>
  </si>
  <si>
    <t>6280х1197х220</t>
  </si>
  <si>
    <t>ПБ 62-12</t>
  </si>
  <si>
    <t>6180х1197х220</t>
  </si>
  <si>
    <t>ПБ 61-12</t>
  </si>
  <si>
    <t>6080х1197х220</t>
  </si>
  <si>
    <t>ПБ 60-12</t>
  </si>
  <si>
    <t>5980Х1197Х220</t>
  </si>
  <si>
    <t>ПБ 59-12</t>
  </si>
  <si>
    <t>5880х1197х220</t>
  </si>
  <si>
    <t>ПБ 58-12</t>
  </si>
  <si>
    <t>5780х1197х220</t>
  </si>
  <si>
    <t>ПБ 57-12</t>
  </si>
  <si>
    <t>5680х1197х220</t>
  </si>
  <si>
    <t>ПБ 56-12</t>
  </si>
  <si>
    <t>5580х1197х220</t>
  </si>
  <si>
    <t>ПБ 55-12</t>
  </si>
  <si>
    <t>5480х1197х220</t>
  </si>
  <si>
    <t>ПБ 54-12</t>
  </si>
  <si>
    <t>5380Х1197Х220</t>
  </si>
  <si>
    <t>ПБ 53-12</t>
  </si>
  <si>
    <t>5280х1197х220</t>
  </si>
  <si>
    <t>ПБ 52-12</t>
  </si>
  <si>
    <t>5180х1197х220</t>
  </si>
  <si>
    <t>ПБ 51-12</t>
  </si>
  <si>
    <t>5080х1197х220</t>
  </si>
  <si>
    <t>ПБ 50-12</t>
  </si>
  <si>
    <t>4980х1197х220</t>
  </si>
  <si>
    <t>ПБ 49-12</t>
  </si>
  <si>
    <t>4880х1197х220</t>
  </si>
  <si>
    <t>ПБ 48-12</t>
  </si>
  <si>
    <t>4780Х1197Х220</t>
  </si>
  <si>
    <t>ПБ 47-12</t>
  </si>
  <si>
    <t>4680х1197х220</t>
  </si>
  <si>
    <t>ПБ 46-12</t>
  </si>
  <si>
    <t>4580х1197х220</t>
  </si>
  <si>
    <t>ПБ 45-12</t>
  </si>
  <si>
    <t>4480х1197х220</t>
  </si>
  <si>
    <t>ПБ 44-12</t>
  </si>
  <si>
    <t>4380х1197х220</t>
  </si>
  <si>
    <t>ПБ 43-12</t>
  </si>
  <si>
    <t>4280х1197х220</t>
  </si>
  <si>
    <t>ПБ 42-12</t>
  </si>
  <si>
    <t>4180Х1197Х220</t>
  </si>
  <si>
    <t>ПБ 41-12</t>
  </si>
  <si>
    <t>4080х1197х220</t>
  </si>
  <si>
    <t>ПБ 40-12</t>
  </si>
  <si>
    <t>3980х1197х220</t>
  </si>
  <si>
    <t>ПБ 39-12</t>
  </si>
  <si>
    <t>3880х1197х220</t>
  </si>
  <si>
    <t>ПБ 38-12</t>
  </si>
  <si>
    <t>3780х1197х220</t>
  </si>
  <si>
    <t>ПБ 37-12</t>
  </si>
  <si>
    <t>3680х1197х220</t>
  </si>
  <si>
    <t>ПБ 36-12</t>
  </si>
  <si>
    <t>3580Х1197Х220</t>
  </si>
  <si>
    <t>ПБ 35-12</t>
  </si>
  <si>
    <t>3480х1197х220</t>
  </si>
  <si>
    <t>ПБ 34-12</t>
  </si>
  <si>
    <t>3380х1197х220</t>
  </si>
  <si>
    <t>ПБ 33-12</t>
  </si>
  <si>
    <t>3280х1197х220</t>
  </si>
  <si>
    <t>ПБ 32-12</t>
  </si>
  <si>
    <t>3180х1197х220</t>
  </si>
  <si>
    <t>ПБ 31-12</t>
  </si>
  <si>
    <t>3080х1197х220</t>
  </si>
  <si>
    <t>ПБ 30-12</t>
  </si>
  <si>
    <t>2980Х1197Х220</t>
  </si>
  <si>
    <t>ПБ 29-12</t>
  </si>
  <si>
    <t>2880х1197х220</t>
  </si>
  <si>
    <t>ПБ 28-12</t>
  </si>
  <si>
    <t>2780х1197х220</t>
  </si>
  <si>
    <t>ПБ 27-12</t>
  </si>
  <si>
    <t>2680х1197х220</t>
  </si>
  <si>
    <t>ПБ 26-12</t>
  </si>
  <si>
    <t>2580х1197х220</t>
  </si>
  <si>
    <t>ПБ 25-12</t>
  </si>
  <si>
    <t>2480х1197х220</t>
  </si>
  <si>
    <t>ПБ 24-12</t>
  </si>
  <si>
    <t>2380Х1197Х220</t>
  </si>
  <si>
    <t>ПБ 23-12</t>
  </si>
  <si>
    <t>2280х1197х220</t>
  </si>
  <si>
    <t>ПБ 22-12</t>
  </si>
  <si>
    <t>2180х1197х220</t>
  </si>
  <si>
    <t>ПБ 21-12</t>
  </si>
  <si>
    <t>2080х1197х220</t>
  </si>
  <si>
    <t>ПБ 20-12</t>
  </si>
  <si>
    <t>1980х1197х220</t>
  </si>
  <si>
    <t>ПБ 19-12</t>
  </si>
  <si>
    <t>1880х1197х220</t>
  </si>
  <si>
    <t>ПБ 18-12</t>
  </si>
  <si>
    <t>1780х1197х220</t>
  </si>
  <si>
    <t>ПБ 17-12</t>
  </si>
  <si>
    <t>1680х1197х220</t>
  </si>
  <si>
    <t>ПБ 16-12</t>
  </si>
  <si>
    <t>1580х1197х220</t>
  </si>
  <si>
    <t>Серия 116/15-3    H=220 мм</t>
  </si>
  <si>
    <t>ПБ 114-15</t>
  </si>
  <si>
    <t>11380х1495х220</t>
  </si>
  <si>
    <t>ПБ 113-15</t>
  </si>
  <si>
    <t>11280х1495х220</t>
  </si>
  <si>
    <t>ПБ 112-15</t>
  </si>
  <si>
    <t>11180х1495х220</t>
  </si>
  <si>
    <t>ПБ 111-15</t>
  </si>
  <si>
    <t>11080х1495х220</t>
  </si>
  <si>
    <t>ПБ 110-15</t>
  </si>
  <si>
    <t>10980х1495х220</t>
  </si>
  <si>
    <t>ПБ 109-15</t>
  </si>
  <si>
    <t>10880х1495х220</t>
  </si>
  <si>
    <t>ПБ 108-15</t>
  </si>
  <si>
    <t>10780х1495х220</t>
  </si>
  <si>
    <t>ПБ 107-15</t>
  </si>
  <si>
    <t>10680х1495х220</t>
  </si>
  <si>
    <t>ПБ 106-15</t>
  </si>
  <si>
    <t>10580х1495х220</t>
  </si>
  <si>
    <t>ПБ 105-15</t>
  </si>
  <si>
    <t>10480х1495х220</t>
  </si>
  <si>
    <t>ПБ 104-15</t>
  </si>
  <si>
    <t>10380х1495х220</t>
  </si>
  <si>
    <t>ПБ 103-15</t>
  </si>
  <si>
    <t>10280х1495х220</t>
  </si>
  <si>
    <t>ПБ 102-15</t>
  </si>
  <si>
    <t>10180Х1495Х220</t>
  </si>
  <si>
    <t>ПБ 101-15</t>
  </si>
  <si>
    <t>10080х1495х220</t>
  </si>
  <si>
    <t>ПБ 100-15</t>
  </si>
  <si>
    <t>9980х1495х220</t>
  </si>
  <si>
    <t>ПБ 99-15</t>
  </si>
  <si>
    <t>9880х1495х220</t>
  </si>
  <si>
    <t>ПБ 98-15</t>
  </si>
  <si>
    <t>9780Х1495Х220</t>
  </si>
  <si>
    <t>ПБ 97-15</t>
  </si>
  <si>
    <t>9680х1495х220</t>
  </si>
  <si>
    <t>ПБ 96-15</t>
  </si>
  <si>
    <t>9580х1495х220</t>
  </si>
  <si>
    <t>ПБ 95-15</t>
  </si>
  <si>
    <t>9480х1495х220</t>
  </si>
  <si>
    <t>ПБ 94-15</t>
  </si>
  <si>
    <t>9380х1495х220</t>
  </si>
  <si>
    <t>ПБ 93-15</t>
  </si>
  <si>
    <t>9280х1495х220</t>
  </si>
  <si>
    <t>ПБ 92-15</t>
  </si>
  <si>
    <t>9180х1495х220</t>
  </si>
  <si>
    <t>ПБ 91-15</t>
  </si>
  <si>
    <t>9080х1495х220</t>
  </si>
  <si>
    <t>ПБ 90-15</t>
  </si>
  <si>
    <t>8980Х1495Х220</t>
  </si>
  <si>
    <t>ПБ 89-15</t>
  </si>
  <si>
    <t>8880х1495х220</t>
  </si>
  <si>
    <t>ПБ 88-15</t>
  </si>
  <si>
    <t>8780х1495х220</t>
  </si>
  <si>
    <t>ПБ 87-15</t>
  </si>
  <si>
    <t>8680х1495х220</t>
  </si>
  <si>
    <t>ПБ 86-15</t>
  </si>
  <si>
    <t>8580х1495х220</t>
  </si>
  <si>
    <t>ПБ 85-15</t>
  </si>
  <si>
    <t>8480х1495х220</t>
  </si>
  <si>
    <t>ПБ 84-15</t>
  </si>
  <si>
    <t>8380Х1495Х220</t>
  </si>
  <si>
    <t>ПБ 83-15</t>
  </si>
  <si>
    <t>8280х1495х220</t>
  </si>
  <si>
    <t>ПБ 82-15</t>
  </si>
  <si>
    <t>8180х1495х220</t>
  </si>
  <si>
    <t>ПБ 81-15</t>
  </si>
  <si>
    <t>8080х1495х220</t>
  </si>
  <si>
    <t>ПБ 80-15</t>
  </si>
  <si>
    <t>7980х1495х220</t>
  </si>
  <si>
    <t>ПБ 79-15</t>
  </si>
  <si>
    <t>7880х1495х220</t>
  </si>
  <si>
    <t>ПБ 78-15</t>
  </si>
  <si>
    <t>7780Х1495Х220</t>
  </si>
  <si>
    <t>ПБ 77-15</t>
  </si>
  <si>
    <t>7680х1495х220</t>
  </si>
  <si>
    <t>ПБ 76-15</t>
  </si>
  <si>
    <t>7580х1495х220</t>
  </si>
  <si>
    <t>ПБ 75-15</t>
  </si>
  <si>
    <t>7480х1495х220</t>
  </si>
  <si>
    <t>ПБ 74-15</t>
  </si>
  <si>
    <t>7380х1495х220</t>
  </si>
  <si>
    <t>ПБ 73-15</t>
  </si>
  <si>
    <t>7280х1495х220</t>
  </si>
  <si>
    <t>ПБ 72-15</t>
  </si>
  <si>
    <t>7180Х1495Х220</t>
  </si>
  <si>
    <t>ПБ 71-15</t>
  </si>
  <si>
    <t>7080х1495х220</t>
  </si>
  <si>
    <t>ПБ 70-15</t>
  </si>
  <si>
    <t>6980х1495х220</t>
  </si>
  <si>
    <t>ПБ 69-15</t>
  </si>
  <si>
    <t>6880х1495х220</t>
  </si>
  <si>
    <t>ПБ 68-15</t>
  </si>
  <si>
    <t>6780х1495х220</t>
  </si>
  <si>
    <t>ПБ 67-15</t>
  </si>
  <si>
    <t>6680х1495х220</t>
  </si>
  <si>
    <t>ПБ 66-15</t>
  </si>
  <si>
    <t>6580Х1495Х220</t>
  </si>
  <si>
    <t>ПБ 65-15</t>
  </si>
  <si>
    <t>6480х1495х220</t>
  </si>
  <si>
    <t>ПБ 64-15</t>
  </si>
  <si>
    <t>6380х1495х220</t>
  </si>
  <si>
    <t>ПБ 63-15</t>
  </si>
  <si>
    <t>6280х1495х220</t>
  </si>
  <si>
    <t>ПБ 62-15</t>
  </si>
  <si>
    <t>6180х1495х220</t>
  </si>
  <si>
    <t>ПБ 61-15</t>
  </si>
  <si>
    <t>6080х1495х220</t>
  </si>
  <si>
    <t>ПБ 60-15</t>
  </si>
  <si>
    <t>5980Х1495Х220</t>
  </si>
  <si>
    <t>ПБ 59-15</t>
  </si>
  <si>
    <t>5880х1495х220</t>
  </si>
  <si>
    <t>ПБ 58-15</t>
  </si>
  <si>
    <t>5780х1495х220</t>
  </si>
  <si>
    <t>ПБ 57-15</t>
  </si>
  <si>
    <t>5680х1495х220</t>
  </si>
  <si>
    <t>ПБ 56-15</t>
  </si>
  <si>
    <t>5580х1495х220</t>
  </si>
  <si>
    <t>ПБ 55-15</t>
  </si>
  <si>
    <t>5480х1495х220</t>
  </si>
  <si>
    <t>ПБ 54-15</t>
  </si>
  <si>
    <t>5380Х1495Х220</t>
  </si>
  <si>
    <t>ПБ 53-15</t>
  </si>
  <si>
    <t>5280х1495х220</t>
  </si>
  <si>
    <t>ПБ 52-15</t>
  </si>
  <si>
    <t>5180х1495х220</t>
  </si>
  <si>
    <t>ПБ 51-15</t>
  </si>
  <si>
    <t>5080х1495х220</t>
  </si>
  <si>
    <t>ПБ 50-15</t>
  </si>
  <si>
    <t>4980х1495х220</t>
  </si>
  <si>
    <t>ПБ 49-15</t>
  </si>
  <si>
    <t>4880х1495х220</t>
  </si>
  <si>
    <t>ПБ 48-15</t>
  </si>
  <si>
    <t>4780Х1495Х220</t>
  </si>
  <si>
    <t>ПБ 47-15</t>
  </si>
  <si>
    <t>4680х1495х220</t>
  </si>
  <si>
    <t>ПБ 46-15</t>
  </si>
  <si>
    <t>4580х1495х220</t>
  </si>
  <si>
    <t>ПБ 45-15</t>
  </si>
  <si>
    <t>4480х1495х220</t>
  </si>
  <si>
    <t>ПБ 44-15</t>
  </si>
  <si>
    <t>4380х1495х220</t>
  </si>
  <si>
    <t>ПБ 43-15</t>
  </si>
  <si>
    <t>4280х1495х220</t>
  </si>
  <si>
    <t>ПБ 42-15</t>
  </si>
  <si>
    <t>4180Х1495Х220</t>
  </si>
  <si>
    <t>ПБ 41-15</t>
  </si>
  <si>
    <t>4080х1495х220</t>
  </si>
  <si>
    <t>ПБ 40-15</t>
  </si>
  <si>
    <t>3980х1495х220</t>
  </si>
  <si>
    <t>ПБ 39-15</t>
  </si>
  <si>
    <t>3880х1495х220</t>
  </si>
  <si>
    <t>ПБ 38-15</t>
  </si>
  <si>
    <t>3780х1495х220</t>
  </si>
  <si>
    <t>ПБ 37-15</t>
  </si>
  <si>
    <t>3680х1495х220</t>
  </si>
  <si>
    <t>ПБ 36-15</t>
  </si>
  <si>
    <t>3580Х1495Х220</t>
  </si>
  <si>
    <t>ПБ 35-15</t>
  </si>
  <si>
    <t>3480х1495х220</t>
  </si>
  <si>
    <t>ПБ 34-15</t>
  </si>
  <si>
    <t>3380х1495х220</t>
  </si>
  <si>
    <t>ПБ 33-15</t>
  </si>
  <si>
    <t>3280х1495х220</t>
  </si>
  <si>
    <t>ПБ 32-15</t>
  </si>
  <si>
    <t>3180х1495х220</t>
  </si>
  <si>
    <t>ПБ 31-15</t>
  </si>
  <si>
    <t>3080х1495х220</t>
  </si>
  <si>
    <t>ПБ 30-15</t>
  </si>
  <si>
    <t>2980Х1495Х220</t>
  </si>
  <si>
    <t>ПБ 29-15</t>
  </si>
  <si>
    <t>2880х1495х220</t>
  </si>
  <si>
    <t>ПБ 28-15</t>
  </si>
  <si>
    <t>2780х1495х220</t>
  </si>
  <si>
    <t>ПБ 27-15</t>
  </si>
  <si>
    <t>2680х1495х220</t>
  </si>
  <si>
    <t>ПБ 26-15</t>
  </si>
  <si>
    <t>2580х1495х220</t>
  </si>
  <si>
    <t>ПБ 25-15</t>
  </si>
  <si>
    <t>2480х1495х220</t>
  </si>
  <si>
    <t>ПБ 24-15</t>
  </si>
  <si>
    <t>2380Х1495Х220</t>
  </si>
  <si>
    <t>ПБ 23-15</t>
  </si>
  <si>
    <t>2280х1495х220</t>
  </si>
  <si>
    <t>ПБ 22-15</t>
  </si>
  <si>
    <t>2180х1495х220</t>
  </si>
  <si>
    <t>ПБ 21-15</t>
  </si>
  <si>
    <t>2080х1495х220</t>
  </si>
  <si>
    <t>ПБ 20-15</t>
  </si>
  <si>
    <t>1980х1495х220</t>
  </si>
  <si>
    <t>ПБ 19-15</t>
  </si>
  <si>
    <t>1880х1495х220</t>
  </si>
  <si>
    <t>ПБ 18-15</t>
  </si>
  <si>
    <t>1780х1495х220</t>
  </si>
  <si>
    <t>ПБ 17-15</t>
  </si>
  <si>
    <t>1680х1495х220</t>
  </si>
  <si>
    <t>ПБ 16-15</t>
  </si>
  <si>
    <t>1580х1495х220</t>
  </si>
  <si>
    <t>1 ПБ 90-12</t>
  </si>
  <si>
    <t>8980Х1197Х160</t>
  </si>
  <si>
    <t>1 ПБ 89-12</t>
  </si>
  <si>
    <t>8880х1197х160</t>
  </si>
  <si>
    <t>1 ПБ 88-12</t>
  </si>
  <si>
    <t>8780х1197х160</t>
  </si>
  <si>
    <t>1 ПБ 87-12</t>
  </si>
  <si>
    <t>8680х1197х160</t>
  </si>
  <si>
    <t>1 ПБ 86-12</t>
  </si>
  <si>
    <t>8580х1197х160</t>
  </si>
  <si>
    <t>1 ПБ 85-12</t>
  </si>
  <si>
    <t>8480х1197х160</t>
  </si>
  <si>
    <t>1 ПБ 84-12</t>
  </si>
  <si>
    <t>8380Х1197Х160</t>
  </si>
  <si>
    <t>1 ПБ 83-12</t>
  </si>
  <si>
    <t>8280х1197х160</t>
  </si>
  <si>
    <t>1 ПБ 82-12</t>
  </si>
  <si>
    <t>8180х1197х160</t>
  </si>
  <si>
    <t>1 ПБ 81-12</t>
  </si>
  <si>
    <t>8080х1197х160</t>
  </si>
  <si>
    <t>1 ПБ 80-12</t>
  </si>
  <si>
    <t>7980х1197х160</t>
  </si>
  <si>
    <t>1 ПБ 79-12</t>
  </si>
  <si>
    <t>7880х1197х160</t>
  </si>
  <si>
    <t>1 ПБ 78-12</t>
  </si>
  <si>
    <t>7780Х1197Х160</t>
  </si>
  <si>
    <t>1 ПБ 77-12</t>
  </si>
  <si>
    <t>7680х1197х160</t>
  </si>
  <si>
    <t>1 ПБ 76-12</t>
  </si>
  <si>
    <t>7580х1197х160</t>
  </si>
  <si>
    <t>1 ПБ 75-12</t>
  </si>
  <si>
    <t>7480х1197х160</t>
  </si>
  <si>
    <t>1 ПБ 74-12</t>
  </si>
  <si>
    <t>7380х1197х160</t>
  </si>
  <si>
    <t>1 ПБ 73-12</t>
  </si>
  <si>
    <t>7280х1197х160</t>
  </si>
  <si>
    <t>1 ПБ 72-12</t>
  </si>
  <si>
    <t>7180Х1997Х160</t>
  </si>
  <si>
    <t>1 ПБ 71-12</t>
  </si>
  <si>
    <t>7080х1197х160</t>
  </si>
  <si>
    <t>1 ПБ 70-12</t>
  </si>
  <si>
    <t>6980х1197х160</t>
  </si>
  <si>
    <t>1 ПБ 69-12</t>
  </si>
  <si>
    <t>6880х1197х160</t>
  </si>
  <si>
    <t>1 ПБ 68-12</t>
  </si>
  <si>
    <t>6780х1197х160</t>
  </si>
  <si>
    <t>1 ПБ 67-12</t>
  </si>
  <si>
    <t>6680х1197х160</t>
  </si>
  <si>
    <t>1 ПБ 66-12</t>
  </si>
  <si>
    <t>6580Х1197Х160</t>
  </si>
  <si>
    <t>1 ПБ 65-12</t>
  </si>
  <si>
    <t>6480х1197х160</t>
  </si>
  <si>
    <t>1 ПБ 64-12</t>
  </si>
  <si>
    <t>6380х1197х160</t>
  </si>
  <si>
    <t>1 ПБ 63-12</t>
  </si>
  <si>
    <t>6280х1197х160</t>
  </si>
  <si>
    <t>1 ПБ 62-12</t>
  </si>
  <si>
    <t>6180х1197х160</t>
  </si>
  <si>
    <t>1 ПБ 61-12</t>
  </si>
  <si>
    <t>6080х1197х160</t>
  </si>
  <si>
    <t>1 ПБ 60-12</t>
  </si>
  <si>
    <t>5980Х1197Х160</t>
  </si>
  <si>
    <t>1 ПБ 59-12</t>
  </si>
  <si>
    <t>5880х1197х160</t>
  </si>
  <si>
    <t>1 ПБ 58-12</t>
  </si>
  <si>
    <t>5780х1197х160</t>
  </si>
  <si>
    <t>1 ПБ 57-12</t>
  </si>
  <si>
    <t>5680х1197х160</t>
  </si>
  <si>
    <t>1 ПБ 56-12</t>
  </si>
  <si>
    <t>5580х1197х160</t>
  </si>
  <si>
    <t>1 ПБ 55-12</t>
  </si>
  <si>
    <t>5480х1197х160</t>
  </si>
  <si>
    <t>1 ПБ 54-12</t>
  </si>
  <si>
    <t>5380Х1197Х160</t>
  </si>
  <si>
    <t>1 ПБ 53-12</t>
  </si>
  <si>
    <t>5280х1197х160</t>
  </si>
  <si>
    <t>1 ПБ 52-12</t>
  </si>
  <si>
    <t>5180х1197х160</t>
  </si>
  <si>
    <t>1 ПБ 51-12</t>
  </si>
  <si>
    <t>5080х1197х160</t>
  </si>
  <si>
    <t>1 ПБ 50-12</t>
  </si>
  <si>
    <t>4980х1197х160</t>
  </si>
  <si>
    <t>1 ПБ 49-12</t>
  </si>
  <si>
    <t>4880х1197х160</t>
  </si>
  <si>
    <t>1 ПБ 48-12</t>
  </si>
  <si>
    <t>4780Х1197Х160</t>
  </si>
  <si>
    <t>1 ПБ 47-12</t>
  </si>
  <si>
    <t>4680х1197х160</t>
  </si>
  <si>
    <t>1 ПБ 46-12</t>
  </si>
  <si>
    <t>4580х1197х160</t>
  </si>
  <si>
    <t>1 ПБ 45-12</t>
  </si>
  <si>
    <t>4480х1197х160</t>
  </si>
  <si>
    <t>1 ПБ 44-12</t>
  </si>
  <si>
    <t>4380х1197х160</t>
  </si>
  <si>
    <t>1 ПБ 43-12</t>
  </si>
  <si>
    <t>4280х1197х160</t>
  </si>
  <si>
    <t>1 ПБ 42-12</t>
  </si>
  <si>
    <t>4180Х1197Х160</t>
  </si>
  <si>
    <t>1 ПБ 41-12</t>
  </si>
  <si>
    <t>4080х1197х160</t>
  </si>
  <si>
    <t>1 ПБ 40-12</t>
  </si>
  <si>
    <t>3980х1197х160</t>
  </si>
  <si>
    <t>1 ПБ 39-12</t>
  </si>
  <si>
    <t>3880х1197х160</t>
  </si>
  <si>
    <t>1 ПБ 38-12</t>
  </si>
  <si>
    <t>3780х1197х160</t>
  </si>
  <si>
    <t>1 ПБ 37-12</t>
  </si>
  <si>
    <t>3680х1197х160</t>
  </si>
  <si>
    <t>1 ПБ 36-12</t>
  </si>
  <si>
    <t>3580Х1197Х160</t>
  </si>
  <si>
    <t>1 ПБ 35-12</t>
  </si>
  <si>
    <t>3480х1197х160</t>
  </si>
  <si>
    <t>1 ПБ 34-12</t>
  </si>
  <si>
    <t>3380х1197х160</t>
  </si>
  <si>
    <t>1 ПБ 33-12</t>
  </si>
  <si>
    <t>3280х1197х160</t>
  </si>
  <si>
    <t>1 ПБ 32-12</t>
  </si>
  <si>
    <t>3180х1197х160</t>
  </si>
  <si>
    <t>1 ПБ 31-12</t>
  </si>
  <si>
    <t>3080х1197х160</t>
  </si>
  <si>
    <t>1 ПБ 30-12</t>
  </si>
  <si>
    <t>2980Х1197Х160</t>
  </si>
  <si>
    <t>1 ПБ 29-12</t>
  </si>
  <si>
    <t>2880х1197х160</t>
  </si>
  <si>
    <t>1 ПБ 28-12</t>
  </si>
  <si>
    <t>2780х1197х160</t>
  </si>
  <si>
    <t>1 ПБ 27-12</t>
  </si>
  <si>
    <t>2680х1197х160</t>
  </si>
  <si>
    <t>1 ПБ 26-12</t>
  </si>
  <si>
    <t>2580х1197х160</t>
  </si>
  <si>
    <t>1 ПБ 25-12</t>
  </si>
  <si>
    <t>2480х1197х160</t>
  </si>
  <si>
    <t>1 ПБ 24-12</t>
  </si>
  <si>
    <t>2380Х1197Х160</t>
  </si>
  <si>
    <t>1 ПБ 23-12</t>
  </si>
  <si>
    <t>2280х1197х160</t>
  </si>
  <si>
    <t>1 ПБ 22-12</t>
  </si>
  <si>
    <t>2180х1197х160</t>
  </si>
  <si>
    <t>1 ПБ 21-12</t>
  </si>
  <si>
    <t>2080х1197х160</t>
  </si>
  <si>
    <t>1 ПБ 20-12</t>
  </si>
  <si>
    <t>1980х1197х160</t>
  </si>
  <si>
    <t>1 ПБ 19-12</t>
  </si>
  <si>
    <t>1880х1197х160</t>
  </si>
  <si>
    <t>1 ПБ 18-12</t>
  </si>
  <si>
    <t>1780х1197х160</t>
  </si>
  <si>
    <t>1 ПБ 17-12</t>
  </si>
  <si>
    <t>1680х1197х160</t>
  </si>
  <si>
    <t>1 ПБ 16-12</t>
  </si>
  <si>
    <t>1580х1197х160</t>
  </si>
  <si>
    <t>1 ПБ 90-15</t>
  </si>
  <si>
    <t>8980Х1497Х160</t>
  </si>
  <si>
    <t>1 ПБ 89-15</t>
  </si>
  <si>
    <t>8880х1497х160</t>
  </si>
  <si>
    <t>1 ПБ 88-15</t>
  </si>
  <si>
    <t>8780х1497х160</t>
  </si>
  <si>
    <t>1 ПБ 87-15</t>
  </si>
  <si>
    <t>8680х1497х160</t>
  </si>
  <si>
    <t>1 ПБ 86-15</t>
  </si>
  <si>
    <t>8580х1497х160</t>
  </si>
  <si>
    <t>1 ПБ 85-15</t>
  </si>
  <si>
    <t>8480х1497х160</t>
  </si>
  <si>
    <t>1 ПБ 84-15</t>
  </si>
  <si>
    <t>8380Х1497Х160</t>
  </si>
  <si>
    <t>1 ПБ 83-15</t>
  </si>
  <si>
    <t>8280х1497х160</t>
  </si>
  <si>
    <t>1 ПБ 82-15</t>
  </si>
  <si>
    <t>8180х1497х160</t>
  </si>
  <si>
    <t>1 ПБ 81-15</t>
  </si>
  <si>
    <t>8080х1497х160</t>
  </si>
  <si>
    <t>1 ПБ 80-15</t>
  </si>
  <si>
    <t>7980х1497х160</t>
  </si>
  <si>
    <t>1 ПБ 79-15</t>
  </si>
  <si>
    <t>7880х1497х160</t>
  </si>
  <si>
    <t>1 ПБ 78-15</t>
  </si>
  <si>
    <t>7780Х1497Х160</t>
  </si>
  <si>
    <t>1 ПБ 77-15</t>
  </si>
  <si>
    <t>7680х1497х160</t>
  </si>
  <si>
    <t>1 ПБ 76-15</t>
  </si>
  <si>
    <t>7580х1497х160</t>
  </si>
  <si>
    <t>1 ПБ 75-15</t>
  </si>
  <si>
    <t>7480х1497х160</t>
  </si>
  <si>
    <t>1 ПБ 74-15</t>
  </si>
  <si>
    <t>7380х1497х160</t>
  </si>
  <si>
    <t>1 ПБ 73-15</t>
  </si>
  <si>
    <t>7280х1497х160</t>
  </si>
  <si>
    <t>1 ПБ 72-15</t>
  </si>
  <si>
    <t>7180Х1497Х160</t>
  </si>
  <si>
    <t>1 ПБ 71-15</t>
  </si>
  <si>
    <t>7080х1497х160</t>
  </si>
  <si>
    <t>1 ПБ 70-15</t>
  </si>
  <si>
    <t>6980х1497х160</t>
  </si>
  <si>
    <t>1 ПБ 69-15</t>
  </si>
  <si>
    <t>6880х1497х160</t>
  </si>
  <si>
    <t>1 ПБ 68-15</t>
  </si>
  <si>
    <t>6780х1497х160</t>
  </si>
  <si>
    <t>1 ПБ 67-15</t>
  </si>
  <si>
    <t>6680х1497х160</t>
  </si>
  <si>
    <t>1 ПБ 66-15</t>
  </si>
  <si>
    <t>6580Х1497Х160</t>
  </si>
  <si>
    <t>1 ПБ 65-15</t>
  </si>
  <si>
    <t>6480х1497х160</t>
  </si>
  <si>
    <t>1 ПБ 64-15</t>
  </si>
  <si>
    <t>6380х1497х160</t>
  </si>
  <si>
    <t>1 ПБ 63-15</t>
  </si>
  <si>
    <t>6280х1497х160</t>
  </si>
  <si>
    <t>1 ПБ 62-15</t>
  </si>
  <si>
    <t>6180х1497х160</t>
  </si>
  <si>
    <t>1 ПБ 61-15</t>
  </si>
  <si>
    <t>6080х1497х160</t>
  </si>
  <si>
    <t>1 ПБ 60-15</t>
  </si>
  <si>
    <t>5980Х1497Х160</t>
  </si>
  <si>
    <t>1 ПБ 59-15</t>
  </si>
  <si>
    <t>5880х1497х160</t>
  </si>
  <si>
    <t>1 ПБ 58-15</t>
  </si>
  <si>
    <t>5780х1497х160</t>
  </si>
  <si>
    <t>1 ПБ 57-15</t>
  </si>
  <si>
    <t>5680х1497х160</t>
  </si>
  <si>
    <t>1 ПБ 56-15</t>
  </si>
  <si>
    <t>5580х1497х160</t>
  </si>
  <si>
    <t>1 ПБ 55-15</t>
  </si>
  <si>
    <t>5480х1497х160</t>
  </si>
  <si>
    <t>1 ПБ 54-15</t>
  </si>
  <si>
    <t>5380Х1497Х160</t>
  </si>
  <si>
    <t>1 ПБ 53-15</t>
  </si>
  <si>
    <t>5280х1497х160</t>
  </si>
  <si>
    <t>1 ПБ 52-15</t>
  </si>
  <si>
    <t>5180х1497х160</t>
  </si>
  <si>
    <t>1 ПБ 51-15</t>
  </si>
  <si>
    <t>5080х1497х160</t>
  </si>
  <si>
    <t>1 ПБ 50-15</t>
  </si>
  <si>
    <t>4980х1497х160</t>
  </si>
  <si>
    <t>1 ПБ 49-15</t>
  </si>
  <si>
    <t>4880х1497х160</t>
  </si>
  <si>
    <t>1 ПБ 48-15</t>
  </si>
  <si>
    <t>4780Х1497Х160</t>
  </si>
  <si>
    <t>1 ПБ 47-15</t>
  </si>
  <si>
    <t>4680х1497х160</t>
  </si>
  <si>
    <t>1 ПБ 46-15</t>
  </si>
  <si>
    <t>4580х1497х160</t>
  </si>
  <si>
    <t>1 ПБ 45-15</t>
  </si>
  <si>
    <t>4480х1497х160</t>
  </si>
  <si>
    <t>1 ПБ 44-15</t>
  </si>
  <si>
    <t>4380х1497х160</t>
  </si>
  <si>
    <t>1 ПБ 43-15</t>
  </si>
  <si>
    <t>4280х1497х160</t>
  </si>
  <si>
    <t>1 ПБ 42-15</t>
  </si>
  <si>
    <t>4180Х1497Х160</t>
  </si>
  <si>
    <t>1 ПБ 41-15</t>
  </si>
  <si>
    <t>4080х1497х160</t>
  </si>
  <si>
    <t>1 ПБ 40-15</t>
  </si>
  <si>
    <t>3980х1497х160</t>
  </si>
  <si>
    <t>1 ПБ 39-15</t>
  </si>
  <si>
    <t>3880х1497х160</t>
  </si>
  <si>
    <t>1 ПБ 38-15</t>
  </si>
  <si>
    <t>3780х1497х160</t>
  </si>
  <si>
    <t>1 ПБ 37-15</t>
  </si>
  <si>
    <t>3680х1497х160</t>
  </si>
  <si>
    <t>1 ПБ 36-15</t>
  </si>
  <si>
    <t>3580Х1497Х160</t>
  </si>
  <si>
    <t>1 ПБ 35-15</t>
  </si>
  <si>
    <t>3480х1497х160</t>
  </si>
  <si>
    <t>1 ПБ 34-15</t>
  </si>
  <si>
    <t>3380х1497х160</t>
  </si>
  <si>
    <t>1 ПБ 33-15</t>
  </si>
  <si>
    <t>3280х1497х160</t>
  </si>
  <si>
    <t>1 ПБ 32-15</t>
  </si>
  <si>
    <t>3180х1497х160</t>
  </si>
  <si>
    <t>1 ПБ 31-15</t>
  </si>
  <si>
    <t>3080х1497х160</t>
  </si>
  <si>
    <t>1 ПБ 30-15</t>
  </si>
  <si>
    <t>2980Х1497Х160</t>
  </si>
  <si>
    <t>1 ПБ 29-15</t>
  </si>
  <si>
    <t>2880х1497х160</t>
  </si>
  <si>
    <t>1 ПБ 28-15</t>
  </si>
  <si>
    <t>2780х1497х160</t>
  </si>
  <si>
    <t>1 ПБ 27-15</t>
  </si>
  <si>
    <t>2680х1497х160</t>
  </si>
  <si>
    <t>1 ПБ 26-15</t>
  </si>
  <si>
    <t>2580х1497х160</t>
  </si>
  <si>
    <t>1 ПБ 25-15</t>
  </si>
  <si>
    <t>2480х1497х160</t>
  </si>
  <si>
    <t>1 ПБ 24-15</t>
  </si>
  <si>
    <t>2380Х1497Х160</t>
  </si>
  <si>
    <t>1 ПБ 23-15</t>
  </si>
  <si>
    <t>2280х1497х160</t>
  </si>
  <si>
    <t>1 ПБ 22-15</t>
  </si>
  <si>
    <t>2180х1497х160</t>
  </si>
  <si>
    <t>1 ПБ 21-15</t>
  </si>
  <si>
    <t>2080х1497х160</t>
  </si>
  <si>
    <t>1 ПБ 20-15</t>
  </si>
  <si>
    <t>1980х1497х160</t>
  </si>
  <si>
    <t>1 ПБ 19-15</t>
  </si>
  <si>
    <t>1880х1497х160</t>
  </si>
  <si>
    <t>1 ПБ 18-15</t>
  </si>
  <si>
    <t>1780х1497х160</t>
  </si>
  <si>
    <t>1 ПБ 17-15</t>
  </si>
  <si>
    <t>1680х1497х160</t>
  </si>
  <si>
    <t>1 ПБ 16-15</t>
  </si>
  <si>
    <t>1580х1497х160</t>
  </si>
  <si>
    <t>Серия  129/15-1     H=265 мм</t>
  </si>
  <si>
    <t>2 ПБ 120-12</t>
  </si>
  <si>
    <t>11980х1197х265</t>
  </si>
  <si>
    <t>2 ПБ 119-12</t>
  </si>
  <si>
    <t>11880х1197х265</t>
  </si>
  <si>
    <t>2 ПБ 118-12</t>
  </si>
  <si>
    <t>11780х1197х265</t>
  </si>
  <si>
    <t>2 ПБ 117-12</t>
  </si>
  <si>
    <t>11680х1197х265</t>
  </si>
  <si>
    <t>2 ПБ 116-12</t>
  </si>
  <si>
    <t>11580х1197х265</t>
  </si>
  <si>
    <t>2 ПБ 115-12</t>
  </si>
  <si>
    <t>11480х1197х265</t>
  </si>
  <si>
    <t>2 ПБ 114-12</t>
  </si>
  <si>
    <t>11380х1197х265</t>
  </si>
  <si>
    <t>2 ПБ 113-12</t>
  </si>
  <si>
    <t>11280х1197х265</t>
  </si>
  <si>
    <t>2 ПБ 112-12</t>
  </si>
  <si>
    <t>11180х1197х265</t>
  </si>
  <si>
    <t>2 ПБ 111-12</t>
  </si>
  <si>
    <t>11080х1197х265</t>
  </si>
  <si>
    <t>2 ПБ 110-12</t>
  </si>
  <si>
    <t>10980х1197х265</t>
  </si>
  <si>
    <t>2 ПБ 109-12</t>
  </si>
  <si>
    <t>10880х1197х265</t>
  </si>
  <si>
    <t>2 ПБ 108-12</t>
  </si>
  <si>
    <t>10780х1197х265</t>
  </si>
  <si>
    <t>2 ПБ 107-12</t>
  </si>
  <si>
    <t>10680х1197х265</t>
  </si>
  <si>
    <t>2 ПБ 106-12</t>
  </si>
  <si>
    <t>10580х1197х265</t>
  </si>
  <si>
    <t>2 ПБ 105-12</t>
  </si>
  <si>
    <t>10480х1197х265</t>
  </si>
  <si>
    <t>2 ПБ 104-12</t>
  </si>
  <si>
    <t>10380х1197х265</t>
  </si>
  <si>
    <t>2 ПБ 103-12</t>
  </si>
  <si>
    <t>10280х1197х265</t>
  </si>
  <si>
    <t>2 ПБ 102-12</t>
  </si>
  <si>
    <t>10180Х1197Х265</t>
  </si>
  <si>
    <t>2 ПБ 101-12</t>
  </si>
  <si>
    <t>10080х1197х265</t>
  </si>
  <si>
    <t>2 ПБ 100-12</t>
  </si>
  <si>
    <t>9980х1197х265</t>
  </si>
  <si>
    <t>2 ПБ 99-12</t>
  </si>
  <si>
    <t>9880х1197х265</t>
  </si>
  <si>
    <t>2 ПБ 98-12</t>
  </si>
  <si>
    <t>9780Х1197Х265</t>
  </si>
  <si>
    <t>2 ПБ 97-12</t>
  </si>
  <si>
    <t>9680х1197х265</t>
  </si>
  <si>
    <t>2 ПБ 96-12</t>
  </si>
  <si>
    <t>9580х1197х265</t>
  </si>
  <si>
    <t>2 ПБ 95-12</t>
  </si>
  <si>
    <t>9480х1197х265</t>
  </si>
  <si>
    <t>2 ПБ 94-12</t>
  </si>
  <si>
    <t>9380х1197х265</t>
  </si>
  <si>
    <t>2 ПБ 93-12</t>
  </si>
  <si>
    <t>9280х1197х265</t>
  </si>
  <si>
    <t>2 ПБ 92-12</t>
  </si>
  <si>
    <t>9180х1197х265</t>
  </si>
  <si>
    <t>2 ПБ 91-12</t>
  </si>
  <si>
    <t>9080х1197х265</t>
  </si>
  <si>
    <t>2 ПБ 90-12</t>
  </si>
  <si>
    <t>8980Х1197Х265</t>
  </si>
  <si>
    <t>2 ПБ 89-12</t>
  </si>
  <si>
    <t>8880х1197х265</t>
  </si>
  <si>
    <t>2 ПБ 88-12</t>
  </si>
  <si>
    <t>8780х1197х265</t>
  </si>
  <si>
    <t>2 ПБ 87-12</t>
  </si>
  <si>
    <t>8680х1197х265</t>
  </si>
  <si>
    <t>2 ПБ 86-12</t>
  </si>
  <si>
    <t>8580х1197х265</t>
  </si>
  <si>
    <t>2 ПБ 85-12</t>
  </si>
  <si>
    <t>8480х1197х265</t>
  </si>
  <si>
    <t>2 ПБ 84-12</t>
  </si>
  <si>
    <t>8380Х1197Х265</t>
  </si>
  <si>
    <t>2 ПБ 83-12</t>
  </si>
  <si>
    <t>8280х1197х265</t>
  </si>
  <si>
    <t>2 ПБ 82-12</t>
  </si>
  <si>
    <t>8180х1197х265</t>
  </si>
  <si>
    <t>2 ПБ 81-12</t>
  </si>
  <si>
    <t>8080х1197х265</t>
  </si>
  <si>
    <t>2 ПБ 80-12</t>
  </si>
  <si>
    <t>7980х1197х265</t>
  </si>
  <si>
    <t>2 ПБ 79-12</t>
  </si>
  <si>
    <t>7880х1197х265</t>
  </si>
  <si>
    <t>2 ПБ 78-12</t>
  </si>
  <si>
    <t>7780Х1197Х265</t>
  </si>
  <si>
    <t>2 ПБ 77-12</t>
  </si>
  <si>
    <t>7680х1197х265</t>
  </si>
  <si>
    <t>2 ПБ 76-12</t>
  </si>
  <si>
    <t>7580х1197х265</t>
  </si>
  <si>
    <t>2 ПБ 75-12</t>
  </si>
  <si>
    <t>7480х1197х265</t>
  </si>
  <si>
    <t>2 ПБ 74-12</t>
  </si>
  <si>
    <t>7380х1197х265</t>
  </si>
  <si>
    <t>2 ПБ 73-12</t>
  </si>
  <si>
    <t>7280х1197х265</t>
  </si>
  <si>
    <t>2 ПБ 72-12</t>
  </si>
  <si>
    <t>7180Х1197Х265</t>
  </si>
  <si>
    <t>2 ПБ 71-12</t>
  </si>
  <si>
    <t>7080х1197х265</t>
  </si>
  <si>
    <t>2 ПБ 70-12</t>
  </si>
  <si>
    <t>6980х1197х265</t>
  </si>
  <si>
    <t>2 ПБ 69-12</t>
  </si>
  <si>
    <t>6880х1197х265</t>
  </si>
  <si>
    <t>2 ПБ 68-12</t>
  </si>
  <si>
    <t>6780х1197х265</t>
  </si>
  <si>
    <t>2 ПБ 67-12</t>
  </si>
  <si>
    <t>6680х1197х265</t>
  </si>
  <si>
    <t>2 ПБ 66-12</t>
  </si>
  <si>
    <t>6580Х1997Х265</t>
  </si>
  <si>
    <t>2 ПБ 65-12</t>
  </si>
  <si>
    <t>6480х1197х265</t>
  </si>
  <si>
    <t>2 ПБ 64-12</t>
  </si>
  <si>
    <t>6380х1197х265</t>
  </si>
  <si>
    <t>2 ПБ 63-12</t>
  </si>
  <si>
    <t>6280х1197х265</t>
  </si>
  <si>
    <t>2 ПБ 62-12</t>
  </si>
  <si>
    <t>6180х1197х265</t>
  </si>
  <si>
    <t>2 ПБ 61-12</t>
  </si>
  <si>
    <t>6080х1197х265</t>
  </si>
  <si>
    <t>2 ПБ 60-12</t>
  </si>
  <si>
    <t>5980Х1997Х265</t>
  </si>
  <si>
    <t>2 ПБ 59-12</t>
  </si>
  <si>
    <t>5880х1197х265</t>
  </si>
  <si>
    <t>2 ПБ 58-12</t>
  </si>
  <si>
    <t>5780х1197х265</t>
  </si>
  <si>
    <t>2 ПБ 57-12</t>
  </si>
  <si>
    <t>5680х1197х265</t>
  </si>
  <si>
    <t>2 ПБ 56-12</t>
  </si>
  <si>
    <t>5580х1197х265</t>
  </si>
  <si>
    <t>2 ПБ 55-12</t>
  </si>
  <si>
    <t>5480х1197х265</t>
  </si>
  <si>
    <t>2 ПБ 54-12</t>
  </si>
  <si>
    <t>5380Х1197Х265</t>
  </si>
  <si>
    <t>2 ПБ 53-12</t>
  </si>
  <si>
    <t>5280х1197х265</t>
  </si>
  <si>
    <t>2 ПБ 52-12</t>
  </si>
  <si>
    <t>5180х1197х265</t>
  </si>
  <si>
    <t>2 ПБ 51-12</t>
  </si>
  <si>
    <t>5080х1197х265</t>
  </si>
  <si>
    <t>2 ПБ 50-12</t>
  </si>
  <si>
    <t>4980х1197х265</t>
  </si>
  <si>
    <t>2 ПБ 49-12</t>
  </si>
  <si>
    <t>4880х1197х265</t>
  </si>
  <si>
    <t>2 ПБ 48-12</t>
  </si>
  <si>
    <t>4780Х1197Х265</t>
  </si>
  <si>
    <t>2 ПБ 47-12</t>
  </si>
  <si>
    <t>4680х1197х265</t>
  </si>
  <si>
    <t>2 ПБ 46-12</t>
  </si>
  <si>
    <t>4580х1197х265</t>
  </si>
  <si>
    <t>2 ПБ 45-12</t>
  </si>
  <si>
    <t>4480х1197х265</t>
  </si>
  <si>
    <t>2 ПБ 44-12</t>
  </si>
  <si>
    <t>4380х1197х265</t>
  </si>
  <si>
    <t>2 ПБ 43-12</t>
  </si>
  <si>
    <t>4280х1197х265</t>
  </si>
  <si>
    <t>2 ПБ 42-12</t>
  </si>
  <si>
    <t>4180Х1197Х265</t>
  </si>
  <si>
    <t>2 ПБ 41-12</t>
  </si>
  <si>
    <t>4080х1197х265</t>
  </si>
  <si>
    <t>2 ПБ 40-12</t>
  </si>
  <si>
    <t>3980х1197х265</t>
  </si>
  <si>
    <t>2 ПБ 39-12</t>
  </si>
  <si>
    <t>3880х1197х265</t>
  </si>
  <si>
    <t>2 ПБ 38-12</t>
  </si>
  <si>
    <t>3780х1197х265</t>
  </si>
  <si>
    <t>2 ПБ 37-12</t>
  </si>
  <si>
    <t>3680х1197х265</t>
  </si>
  <si>
    <t>2 ПБ 36-12</t>
  </si>
  <si>
    <t>3580Х1197Х265</t>
  </si>
  <si>
    <t>2 ПБ 35-12</t>
  </si>
  <si>
    <t>3480х1197х265</t>
  </si>
  <si>
    <t>2 ПБ 34-12</t>
  </si>
  <si>
    <t>3380х1197х265</t>
  </si>
  <si>
    <t>2 ПБ 33-12</t>
  </si>
  <si>
    <t>3280х1197х265</t>
  </si>
  <si>
    <t>2 ПБ 32-12</t>
  </si>
  <si>
    <t>3180х1197х265</t>
  </si>
  <si>
    <t>2 ПБ 31-12</t>
  </si>
  <si>
    <t>3080х1197х265</t>
  </si>
  <si>
    <t>2 ПБ 30-12</t>
  </si>
  <si>
    <t>2980Х1197Х265</t>
  </si>
  <si>
    <t>2 ПБ 29-12</t>
  </si>
  <si>
    <t>2880х1197х265</t>
  </si>
  <si>
    <t>2 ПБ 28-12</t>
  </si>
  <si>
    <t>2780х1197х265</t>
  </si>
  <si>
    <t>2 ПБ 27-12</t>
  </si>
  <si>
    <t>2680х1197х265</t>
  </si>
  <si>
    <t>2 ПБ 26-12</t>
  </si>
  <si>
    <t>2580х1197х265</t>
  </si>
  <si>
    <t>2 ПБ 25-12</t>
  </si>
  <si>
    <t>2480х1197х265</t>
  </si>
  <si>
    <t>2 ПБ 24-12</t>
  </si>
  <si>
    <t>2380Х1197Х265</t>
  </si>
  <si>
    <t>2 ПБ 23-12</t>
  </si>
  <si>
    <t>2280х1197х265</t>
  </si>
  <si>
    <t>2 ПБ 22-12</t>
  </si>
  <si>
    <t>2180х1197х265</t>
  </si>
  <si>
    <t>2 ПБ 21-12</t>
  </si>
  <si>
    <t>2080х1197х265</t>
  </si>
  <si>
    <t>2 ПБ 20-12</t>
  </si>
  <si>
    <t>1980х1197х265</t>
  </si>
  <si>
    <t>2 ПБ 19-12</t>
  </si>
  <si>
    <t>1880х1197х265</t>
  </si>
  <si>
    <t>2 ПБ 18-12</t>
  </si>
  <si>
    <t>1780х1197х265</t>
  </si>
  <si>
    <t>2 ПБ 17-12</t>
  </si>
  <si>
    <t>1680х1197х265</t>
  </si>
  <si>
    <t>2 ПБ 16-12</t>
  </si>
  <si>
    <t>1580х1197х265</t>
  </si>
  <si>
    <t>Серия  129/15-2     H=265 мм</t>
  </si>
  <si>
    <t>2 ПБ 120-15</t>
  </si>
  <si>
    <t>11980х1495х265</t>
  </si>
  <si>
    <t>2 ПБ 119-15</t>
  </si>
  <si>
    <t>11880х1495х265</t>
  </si>
  <si>
    <t>2 ПБ 118-15</t>
  </si>
  <si>
    <t>11780х1495х265</t>
  </si>
  <si>
    <t>2 ПБ 117-15</t>
  </si>
  <si>
    <t>11680х1495х265</t>
  </si>
  <si>
    <t>2 ПБ 116-15</t>
  </si>
  <si>
    <t>11580х1495х265</t>
  </si>
  <si>
    <t>2 ПБ 115-15</t>
  </si>
  <si>
    <t>11480х1495х265</t>
  </si>
  <si>
    <t>2 ПБ 114-15</t>
  </si>
  <si>
    <t>11380х1495х265</t>
  </si>
  <si>
    <t>2 ПБ 113-15</t>
  </si>
  <si>
    <t>11280х1495х265</t>
  </si>
  <si>
    <t>2 ПБ 112-15</t>
  </si>
  <si>
    <t>11180х1495х265</t>
  </si>
  <si>
    <t>2 ПБ 111-15</t>
  </si>
  <si>
    <t>11080х1495х265</t>
  </si>
  <si>
    <t>2 ПБ 110-15</t>
  </si>
  <si>
    <t>10980х1495х265</t>
  </si>
  <si>
    <t>2 ПБ 109-15</t>
  </si>
  <si>
    <t>10880х1495х265</t>
  </si>
  <si>
    <t>2 ПБ 108-15</t>
  </si>
  <si>
    <t>10780х1495х265</t>
  </si>
  <si>
    <t>2 ПБ 107-15</t>
  </si>
  <si>
    <t>10680х1495х265</t>
  </si>
  <si>
    <t>2 ПБ 106-15</t>
  </si>
  <si>
    <t>10580х1495х265</t>
  </si>
  <si>
    <t>2 ПБ 105-15</t>
  </si>
  <si>
    <t>10480х1495х265</t>
  </si>
  <si>
    <t>2 ПБ 104-15</t>
  </si>
  <si>
    <t>10380х1495х265</t>
  </si>
  <si>
    <t>2 ПБ 103-15</t>
  </si>
  <si>
    <t>10280х1495х265</t>
  </si>
  <si>
    <t>2 ПБ 102-15</t>
  </si>
  <si>
    <t>10180Х1495Х265</t>
  </si>
  <si>
    <t>2 ПБ 101-15</t>
  </si>
  <si>
    <t>10080х1495х265</t>
  </si>
  <si>
    <t>2 ПБ 100-15</t>
  </si>
  <si>
    <t>9980х1495х265</t>
  </si>
  <si>
    <t>2 ПБ 99-15</t>
  </si>
  <si>
    <t>9880х1495х265</t>
  </si>
  <si>
    <t>2 ПБ 98-15</t>
  </si>
  <si>
    <t>9780Х1495Х265</t>
  </si>
  <si>
    <t>2 ПБ 97-15</t>
  </si>
  <si>
    <t>9680х1495х265</t>
  </si>
  <si>
    <t>2 ПБ 96-15</t>
  </si>
  <si>
    <t>9580х1495х265</t>
  </si>
  <si>
    <t>2 ПБ 95-15</t>
  </si>
  <si>
    <t>9480х1495х265</t>
  </si>
  <si>
    <t>2 ПБ 94-15</t>
  </si>
  <si>
    <t>9380х1495х265</t>
  </si>
  <si>
    <t>2 ПБ 93-15</t>
  </si>
  <si>
    <t>9280х1495х265</t>
  </si>
  <si>
    <t>2 ПБ 92-15</t>
  </si>
  <si>
    <t>9180х1495х265</t>
  </si>
  <si>
    <t>2 ПБ 91-15</t>
  </si>
  <si>
    <t>9080х1495х265</t>
  </si>
  <si>
    <t>2 ПБ 90-15</t>
  </si>
  <si>
    <t>8980Х1495Х265</t>
  </si>
  <si>
    <t>2 ПБ 89-15</t>
  </si>
  <si>
    <t>8880х1495х265</t>
  </si>
  <si>
    <t>2 ПБ 88-15</t>
  </si>
  <si>
    <t>8780х1495х265</t>
  </si>
  <si>
    <t>2 ПБ 87-15</t>
  </si>
  <si>
    <t>8680х1495х265</t>
  </si>
  <si>
    <t>2 ПБ 86-15</t>
  </si>
  <si>
    <t>8580х1495х265</t>
  </si>
  <si>
    <t>2 ПБ 85-15</t>
  </si>
  <si>
    <t>8480х1495х265</t>
  </si>
  <si>
    <t>2 ПБ 84-15</t>
  </si>
  <si>
    <t>8380Х1495Х265</t>
  </si>
  <si>
    <t>2 ПБ 83-15</t>
  </si>
  <si>
    <t>8280х1495х265</t>
  </si>
  <si>
    <t>2 ПБ 82-15</t>
  </si>
  <si>
    <t>8180х1495х265</t>
  </si>
  <si>
    <t>2 ПБ 81-15</t>
  </si>
  <si>
    <t>8080х1495х265</t>
  </si>
  <si>
    <t>2 ПБ 80-15</t>
  </si>
  <si>
    <t>7980х1495х265</t>
  </si>
  <si>
    <t>2 ПБ 79-15</t>
  </si>
  <si>
    <t>7880х1495х265</t>
  </si>
  <si>
    <t>2 ПБ 78-15</t>
  </si>
  <si>
    <t>7780Х1495Х265</t>
  </si>
  <si>
    <t>2 ПБ 77-15</t>
  </si>
  <si>
    <t>7680х1495х265</t>
  </si>
  <si>
    <t>2 ПБ 76-15</t>
  </si>
  <si>
    <t>7580х1495х265</t>
  </si>
  <si>
    <t>2 ПБ 75-15</t>
  </si>
  <si>
    <t>7480х1495х265</t>
  </si>
  <si>
    <t>2 ПБ 74-15</t>
  </si>
  <si>
    <t>7380х1495х265</t>
  </si>
  <si>
    <t>2 ПБ 73-15</t>
  </si>
  <si>
    <t>7280х1495х265</t>
  </si>
  <si>
    <t>2 ПБ 72-15</t>
  </si>
  <si>
    <t>7180Х1495Х265</t>
  </si>
  <si>
    <t>2 ПБ 71-15</t>
  </si>
  <si>
    <t>7080х1495х265</t>
  </si>
  <si>
    <t>2 ПБ 70-15</t>
  </si>
  <si>
    <t>6980х1495х265</t>
  </si>
  <si>
    <t>2 ПБ 69-15</t>
  </si>
  <si>
    <t>6880х1495х265</t>
  </si>
  <si>
    <t>2 ПБ 68-15</t>
  </si>
  <si>
    <t>6780х1495х265</t>
  </si>
  <si>
    <t>2 ПБ 67-15</t>
  </si>
  <si>
    <t>6680х1495х265</t>
  </si>
  <si>
    <t>2 ПБ 66-15</t>
  </si>
  <si>
    <t>6580Х1495Х265</t>
  </si>
  <si>
    <t>2 ПБ 65-15</t>
  </si>
  <si>
    <t>6480х1495х265</t>
  </si>
  <si>
    <t>2 ПБ 64-15</t>
  </si>
  <si>
    <t>6380х1495х265</t>
  </si>
  <si>
    <t>2 ПБ 63-15</t>
  </si>
  <si>
    <t>6280х1495х265</t>
  </si>
  <si>
    <t>2 ПБ 62-15</t>
  </si>
  <si>
    <t>6180х1495х265</t>
  </si>
  <si>
    <t>2 ПБ 61-15</t>
  </si>
  <si>
    <t>6080х1495х265</t>
  </si>
  <si>
    <t>2 ПБ 60-15</t>
  </si>
  <si>
    <t>5980Х1495Х265</t>
  </si>
  <si>
    <t>2 ПБ 59-15</t>
  </si>
  <si>
    <t>5880х1495х265</t>
  </si>
  <si>
    <t>2 ПБ 58-15</t>
  </si>
  <si>
    <t>5780х1495х265</t>
  </si>
  <si>
    <t>2 ПБ 57-15</t>
  </si>
  <si>
    <t>5680х1495х265</t>
  </si>
  <si>
    <t>2 ПБ 56-15</t>
  </si>
  <si>
    <t>5580х1495х265</t>
  </si>
  <si>
    <t>2 ПБ 55-15</t>
  </si>
  <si>
    <t>5480х1495х265</t>
  </si>
  <si>
    <t>2 ПБ 54-15</t>
  </si>
  <si>
    <t>5380Х1495Х265</t>
  </si>
  <si>
    <t>2 ПБ 53-15</t>
  </si>
  <si>
    <t>5280х1495х265</t>
  </si>
  <si>
    <t>2 ПБ 52-15</t>
  </si>
  <si>
    <t>5180х1495х265</t>
  </si>
  <si>
    <t>2 ПБ 51-15</t>
  </si>
  <si>
    <t>5080х1495х265</t>
  </si>
  <si>
    <t>2 ПБ 50-15</t>
  </si>
  <si>
    <t>4980х1495х265</t>
  </si>
  <si>
    <t>2 ПБ 49-15</t>
  </si>
  <si>
    <t>4880х1495х265</t>
  </si>
  <si>
    <t>2 ПБ 48-15</t>
  </si>
  <si>
    <t>4780Х1495Х265</t>
  </si>
  <si>
    <t>2 ПБ 47-15</t>
  </si>
  <si>
    <t>4680х1495х265</t>
  </si>
  <si>
    <t>2 ПБ 46-15</t>
  </si>
  <si>
    <t>4580х1495х265</t>
  </si>
  <si>
    <t>2 ПБ 45-15</t>
  </si>
  <si>
    <t>4480х1495х265</t>
  </si>
  <si>
    <t>2 ПБ 44-15</t>
  </si>
  <si>
    <t>4380х1495х265</t>
  </si>
  <si>
    <t>2 ПБ 43-15</t>
  </si>
  <si>
    <t>4280х1495х265</t>
  </si>
  <si>
    <t>2 ПБ 42-15</t>
  </si>
  <si>
    <t>4180Х1495Х265</t>
  </si>
  <si>
    <t>2 ПБ 41-15</t>
  </si>
  <si>
    <t>4080х1495х265</t>
  </si>
  <si>
    <t>2 ПБ 40-15</t>
  </si>
  <si>
    <t>3980х1495х265</t>
  </si>
  <si>
    <t>2 ПБ 39-15</t>
  </si>
  <si>
    <t>3880х1495х265</t>
  </si>
  <si>
    <t>2 ПБ 38-15</t>
  </si>
  <si>
    <t>3780х1495х265</t>
  </si>
  <si>
    <t>2 ПБ 37-15</t>
  </si>
  <si>
    <t>3680х1495х265</t>
  </si>
  <si>
    <t>2 ПБ 36-15</t>
  </si>
  <si>
    <t>3580Х1495Х265</t>
  </si>
  <si>
    <t>2 ПБ 35-15</t>
  </si>
  <si>
    <t>3480х1495х265</t>
  </si>
  <si>
    <t>2 ПБ 34-15</t>
  </si>
  <si>
    <t>3380х1495х265</t>
  </si>
  <si>
    <t>2 ПБ 33-15</t>
  </si>
  <si>
    <t>3280х1495х265</t>
  </si>
  <si>
    <t>2 ПБ 32-15</t>
  </si>
  <si>
    <t>3180х1495х265</t>
  </si>
  <si>
    <t>2 ПБ 31-15</t>
  </si>
  <si>
    <t>3080х1495х265</t>
  </si>
  <si>
    <t>2 ПБ 30-15</t>
  </si>
  <si>
    <t>2980Х1495Х265</t>
  </si>
  <si>
    <t>2 ПБ 29-15</t>
  </si>
  <si>
    <t>2880х1495х265</t>
  </si>
  <si>
    <t>2 ПБ 28-15</t>
  </si>
  <si>
    <t>2780х1495х265</t>
  </si>
  <si>
    <t>2 ПБ 27-15</t>
  </si>
  <si>
    <t>2680х1495х265</t>
  </si>
  <si>
    <t>2 ПБ 26-15</t>
  </si>
  <si>
    <t>2580х1495х265</t>
  </si>
  <si>
    <t>2 ПБ 25-15</t>
  </si>
  <si>
    <t>2480х1495х265</t>
  </si>
  <si>
    <t>2 ПБ 24-15</t>
  </si>
  <si>
    <t>2380Х1495Х265</t>
  </si>
  <si>
    <t>2 ПБ 23-15</t>
  </si>
  <si>
    <t>2280х1495х265</t>
  </si>
  <si>
    <t>2 ПБ 22-15</t>
  </si>
  <si>
    <t>2180х1495х265</t>
  </si>
  <si>
    <t>2 ПБ 21-15</t>
  </si>
  <si>
    <t>2080х1495х265</t>
  </si>
  <si>
    <t>2 ПБ 20-15</t>
  </si>
  <si>
    <t>1980х1495х265</t>
  </si>
  <si>
    <t>2 ПБ 19-15</t>
  </si>
  <si>
    <t>1880х1495х265</t>
  </si>
  <si>
    <t>2 ПБ 18-15</t>
  </si>
  <si>
    <t>1780х1495х265</t>
  </si>
  <si>
    <t>2 ПБ 17-15</t>
  </si>
  <si>
    <t>1680х1495х265</t>
  </si>
  <si>
    <t>2 ПБ 16-15</t>
  </si>
  <si>
    <t>1580х1495х265</t>
  </si>
  <si>
    <t>1ПБ - плиты перекрытий ж/б многопустотные безопалубочного формования</t>
  </si>
  <si>
    <t>390028, Рязань</t>
  </si>
  <si>
    <t xml:space="preserve">www.dsk-kolovrat.ru </t>
  </si>
  <si>
    <t>ул.Прижелезнодорожная, 28 Б</t>
  </si>
  <si>
    <t>Серия  123/15-1     H=160 мм (ширина 1197 мм.)</t>
  </si>
  <si>
    <t>Серия  123/15-2     H=160 мм (ширина 1495 мм.)</t>
  </si>
  <si>
    <t>По вашему требованию изготовим плиты перекрытий с нагрузкой 3,4,5,6,8,10,12,16 повышенной морозо- и влагостойкостью, косыми срезами торцов, трапециевидные, монолитными участками, закладными изделиями.</t>
  </si>
  <si>
    <t>ПБ  - плиты перекрытий ж/б многопустотные безопалубочного формования</t>
  </si>
  <si>
    <t>По вашему требованию изготовим плиты перекрытий с нагрузкой 3, 4,5, 6, 8, 10, 12, 16 повышенной морозо- и влагостойкостью, косыми срезами торцов, трапециевидные, монолитными участками, закладными изделиями.</t>
  </si>
  <si>
    <t>ул. Прижелезнодорожная, 28 Б</t>
  </si>
  <si>
    <t>2 ПБ  - плиты перекрытий ж/б многопустотные безопалубочного формования</t>
  </si>
  <si>
    <t>С 30.30</t>
  </si>
  <si>
    <t>C 40.30</t>
  </si>
  <si>
    <t>C 60.30-ВСв.1</t>
  </si>
  <si>
    <t>C 50.30</t>
  </si>
  <si>
    <t>C 70.30-ВСв.1</t>
  </si>
  <si>
    <t>C 60.30</t>
  </si>
  <si>
    <t>C 80.30-ВСв.1</t>
  </si>
  <si>
    <t>C 70.30</t>
  </si>
  <si>
    <t>C 90.30-ВСв.2</t>
  </si>
  <si>
    <t>C 80.30</t>
  </si>
  <si>
    <t>C 100.30-ВСв.2</t>
  </si>
  <si>
    <t>C 90.30</t>
  </si>
  <si>
    <t>C 110.30-ВСв.3</t>
  </si>
  <si>
    <t>C 100.30</t>
  </si>
  <si>
    <t>C 120.30-ВСв.3</t>
  </si>
  <si>
    <t>C 110.30</t>
  </si>
  <si>
    <t>C 80.30-НСв.1</t>
  </si>
  <si>
    <t>C 120.30</t>
  </si>
  <si>
    <t>C 120.30-НСв.3</t>
  </si>
  <si>
    <t>C 40.35</t>
  </si>
  <si>
    <t>C 50.35</t>
  </si>
  <si>
    <t>C 70.35-ВСв.2</t>
  </si>
  <si>
    <t>C 60.35</t>
  </si>
  <si>
    <t>C 80.35-ВСв.2</t>
  </si>
  <si>
    <t>C 70.35</t>
  </si>
  <si>
    <t>C 90.35-ВСв.2</t>
  </si>
  <si>
    <t>C 80.35</t>
  </si>
  <si>
    <t>C 100.35-ВСв.2</t>
  </si>
  <si>
    <t>C 90.35</t>
  </si>
  <si>
    <t>C 110.35-ВСв.2</t>
  </si>
  <si>
    <t>C 100.35</t>
  </si>
  <si>
    <t>C 120.35-ВСв.3</t>
  </si>
  <si>
    <t>C 110.35</t>
  </si>
  <si>
    <t>C 130.35-ВСв.3</t>
  </si>
  <si>
    <t>C 120.35</t>
  </si>
  <si>
    <t>C 140.35-ВСв.4</t>
  </si>
  <si>
    <t>C 130.35</t>
  </si>
  <si>
    <t>C 80.35-НСв.2</t>
  </si>
  <si>
    <t>C 140.35</t>
  </si>
  <si>
    <t>C 120.35-НСв.3</t>
  </si>
  <si>
    <t>C 150.35</t>
  </si>
  <si>
    <t>C 140.35-НСв.4</t>
  </si>
  <si>
    <t>C 160.35</t>
  </si>
  <si>
    <t>C 40.40</t>
  </si>
  <si>
    <t>C 50.40</t>
  </si>
  <si>
    <t>C 70.40-ВСв.2</t>
  </si>
  <si>
    <t>C 60.40</t>
  </si>
  <si>
    <t>C 80.40-ВСв.2</t>
  </si>
  <si>
    <t>C 70.40</t>
  </si>
  <si>
    <t>C 90.40-ВСв.3</t>
  </si>
  <si>
    <t>C 80.40</t>
  </si>
  <si>
    <t>C 100.40-ВСв.3</t>
  </si>
  <si>
    <t>C 90.40</t>
  </si>
  <si>
    <t>C 110.40-ВСв.4</t>
  </si>
  <si>
    <t>C 100.40</t>
  </si>
  <si>
    <t>C 120.40-ВСв.4</t>
  </si>
  <si>
    <t>C 110.40</t>
  </si>
  <si>
    <t>C 130.40-ВСв.4</t>
  </si>
  <si>
    <t>C 120.40</t>
  </si>
  <si>
    <t>C 140.40-ВСв.5</t>
  </si>
  <si>
    <t>C 130.40</t>
  </si>
  <si>
    <t>C 80.40-НСв.2</t>
  </si>
  <si>
    <t>C 140.40</t>
  </si>
  <si>
    <t>C 120.40-НСв.4</t>
  </si>
  <si>
    <t>C 150.40</t>
  </si>
  <si>
    <t>C 140.40-НСв.5</t>
  </si>
  <si>
    <t>C 160.40</t>
  </si>
  <si>
    <r>
      <rPr>
        <b/>
        <sz val="10"/>
        <rFont val="Calibri"/>
        <family val="2"/>
        <charset val="204"/>
        <scheme val="minor"/>
      </rPr>
      <t>Т-1</t>
    </r>
  </si>
  <si>
    <r>
      <rPr>
        <b/>
        <sz val="10"/>
        <rFont val="Calibri"/>
        <family val="2"/>
        <charset val="204"/>
        <scheme val="minor"/>
      </rPr>
      <t>Т-2</t>
    </r>
  </si>
  <si>
    <r>
      <rPr>
        <b/>
        <sz val="10"/>
        <rFont val="Calibri"/>
        <family val="2"/>
        <charset val="204"/>
        <scheme val="minor"/>
      </rPr>
      <t>Т-3</t>
    </r>
  </si>
  <si>
    <r>
      <rPr>
        <b/>
        <sz val="10"/>
        <rFont val="Calibri"/>
        <family val="2"/>
        <charset val="204"/>
        <scheme val="minor"/>
      </rPr>
      <t>Т-4</t>
    </r>
  </si>
  <si>
    <r>
      <rPr>
        <b/>
        <sz val="10"/>
        <rFont val="Calibri"/>
        <family val="2"/>
        <charset val="204"/>
        <scheme val="minor"/>
      </rPr>
      <t>Т-5</t>
    </r>
  </si>
  <si>
    <t>Т-6</t>
  </si>
  <si>
    <r>
      <rPr>
        <b/>
        <sz val="10"/>
        <rFont val="Calibri"/>
        <family val="2"/>
        <charset val="204"/>
        <scheme val="minor"/>
      </rPr>
      <t>Т-7</t>
    </r>
  </si>
  <si>
    <t>Т-8</t>
  </si>
  <si>
    <t>С 8-40</t>
  </si>
  <si>
    <t>С 9-40</t>
  </si>
  <si>
    <t>С10-40</t>
  </si>
  <si>
    <t>С11-40</t>
  </si>
  <si>
    <t>С12-40</t>
  </si>
  <si>
    <t>С-30х30 (26)-16</t>
  </si>
  <si>
    <t>16000x300x300</t>
  </si>
  <si>
    <t>С-30х30 (22)-15</t>
  </si>
  <si>
    <t>15000x300x300</t>
  </si>
  <si>
    <t>С-30х30 (22)-14</t>
  </si>
  <si>
    <t>14000x300x300</t>
  </si>
  <si>
    <t>С-30х30 (22)-13</t>
  </si>
  <si>
    <t>13000x300x300</t>
  </si>
  <si>
    <t>С-30х30 (16)-12</t>
  </si>
  <si>
    <t>12000x300x300</t>
  </si>
  <si>
    <t>С-30х30 (16)-11</t>
  </si>
  <si>
    <t>11000x300x300</t>
  </si>
  <si>
    <t>С-30х30 (14)-10</t>
  </si>
  <si>
    <t>10000x300x300</t>
  </si>
  <si>
    <t>С-30х30 (14)-9</t>
  </si>
  <si>
    <t>9000x300x300</t>
  </si>
  <si>
    <t>С-30х30 (10)-8</t>
  </si>
  <si>
    <t>8000x300x300</t>
  </si>
  <si>
    <t>С-30х30 (10)-7</t>
  </si>
  <si>
    <t>7000x300x300</t>
  </si>
  <si>
    <t>С-30х30 (8)-6</t>
  </si>
  <si>
    <t>6000x300x300</t>
  </si>
  <si>
    <t>Сваи железобетонные сечением 300*300, 350*350, 400*400</t>
  </si>
  <si>
    <t>Объем, м3</t>
  </si>
  <si>
    <t>Масса, тн.</t>
  </si>
  <si>
    <t>Возможно изготовление свай любого типа армирования (арматурой АI и АII) ударостойких, c приставным каркасом острия; усиленных (Вп); сульфатостойких, марки бетона: В25,В30,В35,В40 длиной до 16 м.</t>
  </si>
  <si>
    <t>Тип армирования</t>
  </si>
  <si>
    <t>Сваи безопалубочного формования сечением 300х300мм</t>
  </si>
  <si>
    <t xml:space="preserve">Цена руб. с НДС за 1шт. </t>
  </si>
  <si>
    <t>Цена руб. с НДС за 1шт., альбом рабочих чертежей ООО "КТБ НИИЖБ СК"</t>
  </si>
  <si>
    <t>1 (В25)</t>
  </si>
  <si>
    <t>2 (В30)</t>
  </si>
  <si>
    <t>3 (В35)</t>
  </si>
  <si>
    <t>Размеры, мм.</t>
  </si>
  <si>
    <t>Комплект стыковочных пластин, руб/компл.</t>
  </si>
  <si>
    <t>Сваи цельные сечением 300х300мм, серия 1.011.1-10 вып.1</t>
  </si>
  <si>
    <t>Сваи составные сечением 300х300мм, серия 1.011.1-10 вып.8</t>
  </si>
  <si>
    <t>Сваи цельные сечением 350х350мм, серия 1.011.1-10 вып.1</t>
  </si>
  <si>
    <t>Сваи составные сечением 350х350мм, серия 1.011.1-10 вып.8</t>
  </si>
  <si>
    <t>Сваи составные сечением 400х400 мм, серия 1.011.1-10 вып.8</t>
  </si>
  <si>
    <t xml:space="preserve">    Сваи мостовые  400*400 (серия 3.500.1-1.93)</t>
  </si>
  <si>
    <t xml:space="preserve">    Сваи мостовые  350*350 (серия 3.500.1-1.93)</t>
  </si>
  <si>
    <t>Наименование изделий</t>
  </si>
  <si>
    <t>Фундаментные блоки по ГОСТ 13579-78</t>
  </si>
  <si>
    <t>ФБС 24.3-6 т</t>
  </si>
  <si>
    <t>2380х300х580</t>
  </si>
  <si>
    <t>ФБС 24.4-6 т</t>
  </si>
  <si>
    <t>2380х400х580</t>
  </si>
  <si>
    <t>ФБС 24.5-6 т</t>
  </si>
  <si>
    <t>2380х500х580</t>
  </si>
  <si>
    <t>ФБС 24.6-6 т</t>
  </si>
  <si>
    <t>2380х600х580</t>
  </si>
  <si>
    <t>ФБС 12.3-6 т</t>
  </si>
  <si>
    <t>1180х300х580</t>
  </si>
  <si>
    <t>ФБС 12.4-6.т</t>
  </si>
  <si>
    <t>1180х400х580</t>
  </si>
  <si>
    <t>ФБС 12.5-6 т</t>
  </si>
  <si>
    <t>1180х500х580</t>
  </si>
  <si>
    <t>ФБС 12.6-6т</t>
  </si>
  <si>
    <t>1180х600х580</t>
  </si>
  <si>
    <t>ФБС 9.3-6 т</t>
  </si>
  <si>
    <t>880х300х580</t>
  </si>
  <si>
    <t>ФБС 9.4-6 т</t>
  </si>
  <si>
    <t>880х400х580</t>
  </si>
  <si>
    <t>ФБС 9.5-6 т</t>
  </si>
  <si>
    <t>880х500х580</t>
  </si>
  <si>
    <t>ФБС 9.6-6 т</t>
  </si>
  <si>
    <t>880х600х580</t>
  </si>
  <si>
    <t>ФБС 12.4-3 т</t>
  </si>
  <si>
    <t>1180х400х280</t>
  </si>
  <si>
    <t>ФБС 12.5-3 т</t>
  </si>
  <si>
    <t>1180х500х280</t>
  </si>
  <si>
    <t>ФБС 12.6-3 т</t>
  </si>
  <si>
    <t>1180х600х280</t>
  </si>
  <si>
    <t>ФБС 24.2-6 т</t>
  </si>
  <si>
    <t>2380х200х580</t>
  </si>
  <si>
    <t>Объём, м3</t>
  </si>
  <si>
    <t>Отпускная цена за 1 шт. , руб. в т.ч. НДС</t>
  </si>
  <si>
    <t>Вес, тн.</t>
  </si>
  <si>
    <t xml:space="preserve"> Перемычки брусковые по сер. 1.038.1-1 вып. 1</t>
  </si>
  <si>
    <t>1030х120х140</t>
  </si>
  <si>
    <t>2ПБ 10-1п</t>
  </si>
  <si>
    <t>1290х120х140</t>
  </si>
  <si>
    <t>2ПБ 13-1 п</t>
  </si>
  <si>
    <t>1550х120х140</t>
  </si>
  <si>
    <t>2ПБ 16-2 п</t>
  </si>
  <si>
    <t>1680х120х140</t>
  </si>
  <si>
    <t>2ПБ 17-2 п</t>
  </si>
  <si>
    <t>1940х120х140</t>
  </si>
  <si>
    <t>2ПБ 19-3 п</t>
  </si>
  <si>
    <t>2200х120х140</t>
  </si>
  <si>
    <t>2ПБ 22-3 п</t>
  </si>
  <si>
    <t>2460х120х140</t>
  </si>
  <si>
    <t>2ПБ 25-3 п</t>
  </si>
  <si>
    <t>2590х120х140</t>
  </si>
  <si>
    <t>2ПБ 26-4 п</t>
  </si>
  <si>
    <t>2850х120х140</t>
  </si>
  <si>
    <t>2ПБ 29-4 п</t>
  </si>
  <si>
    <t>2980х120х140</t>
  </si>
  <si>
    <t>2ПБ 30-4-п</t>
  </si>
  <si>
    <t>1290х120х220</t>
  </si>
  <si>
    <t>3ПБ 13-37 п</t>
  </si>
  <si>
    <t>1550х120х220</t>
  </si>
  <si>
    <t>3ПБ 16-37 п</t>
  </si>
  <si>
    <t>1810х120х220</t>
  </si>
  <si>
    <t>3ПБ 18-37 п</t>
  </si>
  <si>
    <t>3ПБ 18-8-п</t>
  </si>
  <si>
    <t>2070х120х220</t>
  </si>
  <si>
    <t>3ПБ 21-8 п</t>
  </si>
  <si>
    <t>2460х120х220</t>
  </si>
  <si>
    <t>3ПБ 25-8 п</t>
  </si>
  <si>
    <t>2720х120х220</t>
  </si>
  <si>
    <t>3ПБ 27-8 п</t>
  </si>
  <si>
    <t>2980х120х220</t>
  </si>
  <si>
    <t>3ПБ 30-8 п</t>
  </si>
  <si>
    <t>3370х120х220</t>
  </si>
  <si>
    <t>3ПБ 34-4 п</t>
  </si>
  <si>
    <t>3630х120х220</t>
  </si>
  <si>
    <t>3ПБ 36-4 п</t>
  </si>
  <si>
    <t>3890х120х220</t>
  </si>
  <si>
    <t>3ПБ 39-8-п</t>
  </si>
  <si>
    <t>1810х250х220</t>
  </si>
  <si>
    <t>5ПБ 18-27-п</t>
  </si>
  <si>
    <t>2070х250х220</t>
  </si>
  <si>
    <t>5ПБ 21-27-п</t>
  </si>
  <si>
    <t>2460х250х220</t>
  </si>
  <si>
    <t>5ПБ 25-27-п</t>
  </si>
  <si>
    <t>5ПБ 25-37-п</t>
  </si>
  <si>
    <t>2720х250х220</t>
  </si>
  <si>
    <t>2980х250х220</t>
  </si>
  <si>
    <t>3370х250х220</t>
  </si>
  <si>
    <t>5ПБ 34-20 п</t>
  </si>
  <si>
    <t>3630х250х220</t>
  </si>
  <si>
    <t>5ПБ 36-20 п</t>
  </si>
  <si>
    <t>8ПБ 10-1-п</t>
  </si>
  <si>
    <t>1030х120х90</t>
  </si>
  <si>
    <t>8ПБ 13-1-п</t>
  </si>
  <si>
    <t>1290х120х90</t>
  </si>
  <si>
    <t>8ПБ 16-1-п</t>
  </si>
  <si>
    <t>1550х120х90</t>
  </si>
  <si>
    <t>8ПБ 17-2-п</t>
  </si>
  <si>
    <t>1680х120х90</t>
  </si>
  <si>
    <t>8ПБ 19-3-п</t>
  </si>
  <si>
    <t>1940х120х90</t>
  </si>
  <si>
    <t>9ПБ 13-37-п</t>
  </si>
  <si>
    <t>1290х120х190</t>
  </si>
  <si>
    <t>9ПБ 16-37-п</t>
  </si>
  <si>
    <t>1550х120х190</t>
  </si>
  <si>
    <t>9ПБ 18-37-п</t>
  </si>
  <si>
    <t>1810х120х190</t>
  </si>
  <si>
    <t>9ПБ 22-3-п</t>
  </si>
  <si>
    <t>220х120х190</t>
  </si>
  <si>
    <t>9ПБ 21-8-п</t>
  </si>
  <si>
    <t>2070х120х190</t>
  </si>
  <si>
    <t>9ПБ 25-8-п</t>
  </si>
  <si>
    <t>2460х120х190</t>
  </si>
  <si>
    <t>9ПБ 27-8-п</t>
  </si>
  <si>
    <t>2720х120х190</t>
  </si>
  <si>
    <t>10ПБ 21-27-п</t>
  </si>
  <si>
    <t>2070х250х190</t>
  </si>
  <si>
    <t>10ПБ 25-37-п</t>
  </si>
  <si>
    <t>2460х250х190</t>
  </si>
  <si>
    <t>10ПБ 27-37-п</t>
  </si>
  <si>
    <t>2720х250х190</t>
  </si>
  <si>
    <t xml:space="preserve">Доставка автобетоносмесителями, самосвалами, услуги автобетононасосов. </t>
  </si>
  <si>
    <t>Бетон на известняке</t>
  </si>
  <si>
    <t>Бетон М-100 (В 7,5)</t>
  </si>
  <si>
    <t>Бетон М-150 (В 12,5)</t>
  </si>
  <si>
    <t>Бетон М-200 (В 15)</t>
  </si>
  <si>
    <t>Бетон М-250 (В 20)</t>
  </si>
  <si>
    <t>Бетон М-300 (В 22,5)</t>
  </si>
  <si>
    <t>Бетон на гравии</t>
  </si>
  <si>
    <t>Бетон М-350 (В 25)</t>
  </si>
  <si>
    <t>Бетон М-400 (В 30)</t>
  </si>
  <si>
    <t>Бетон на граните</t>
  </si>
  <si>
    <t>Бетон М-450 (В 35)</t>
  </si>
  <si>
    <t>Раствор цементный</t>
  </si>
  <si>
    <t>Раствор М- 50</t>
  </si>
  <si>
    <t>Раствор М-75</t>
  </si>
  <si>
    <t xml:space="preserve">Раствор М-100 </t>
  </si>
  <si>
    <t xml:space="preserve">Раствор М-150 </t>
  </si>
  <si>
    <t xml:space="preserve">Раствор М-200 </t>
  </si>
  <si>
    <t xml:space="preserve">Наименование </t>
  </si>
  <si>
    <t>Отпускная цена за 1 м3. , руб. в т.ч. НДС</t>
  </si>
  <si>
    <t>Бетон, раствор товарный</t>
  </si>
  <si>
    <t xml:space="preserve"> ФБС усеченный (БОКГ-24.4.6)</t>
  </si>
  <si>
    <t xml:space="preserve"> Прогоны по сер. 1.225-2 в.11</t>
  </si>
  <si>
    <t>ПРГ 28.1.3-4 т</t>
  </si>
  <si>
    <t>2780х120х300</t>
  </si>
  <si>
    <t>ПРГ 32.1.4-4 т</t>
  </si>
  <si>
    <t>3180х120х400</t>
  </si>
  <si>
    <t>ПРГ 36.1.4-4 т</t>
  </si>
  <si>
    <t>3580х120х400</t>
  </si>
  <si>
    <t>ПРГ 48.2.5-4 т</t>
  </si>
  <si>
    <t>4780х200х500</t>
  </si>
  <si>
    <t>ПРГ 54.2.5-4 т</t>
  </si>
  <si>
    <t>5380х200х500</t>
  </si>
  <si>
    <t>ПРГ 56.2.5-4 т</t>
  </si>
  <si>
    <t>5580х200х500</t>
  </si>
  <si>
    <t>ПРГ 58.2.5-4 т</t>
  </si>
  <si>
    <t>5780х200х500</t>
  </si>
  <si>
    <t>ПРГ 60.2.5-4 т</t>
  </si>
  <si>
    <t>5980х200х500</t>
  </si>
  <si>
    <t xml:space="preserve"> Плиты перкр. лотков.элемент. по сер. 3.006-2 в.II-2.II-4</t>
  </si>
  <si>
    <t>П 11д-8</t>
  </si>
  <si>
    <t>1480х740х100</t>
  </si>
  <si>
    <t>П 8д-8</t>
  </si>
  <si>
    <t>1160х740х100</t>
  </si>
  <si>
    <t>П 15д-8</t>
  </si>
  <si>
    <t>1840х740х120</t>
  </si>
  <si>
    <t>П 5-8</t>
  </si>
  <si>
    <t>2990х780х70</t>
  </si>
  <si>
    <t>П 5д-8</t>
  </si>
  <si>
    <t>740х780х70</t>
  </si>
  <si>
    <t>П 18д-8</t>
  </si>
  <si>
    <t>2160х740х150</t>
  </si>
  <si>
    <t xml:space="preserve"> Опорные плиты по серии 1.225-2 в.11</t>
  </si>
  <si>
    <t>ОП 4-2-т</t>
  </si>
  <si>
    <t>380х250х140</t>
  </si>
  <si>
    <t>ОП 4-4-т</t>
  </si>
  <si>
    <t>380х380х140</t>
  </si>
  <si>
    <t>ОП 5.2-т</t>
  </si>
  <si>
    <t>510х380х140</t>
  </si>
  <si>
    <t>ОП 5.4-т</t>
  </si>
  <si>
    <t>ОП 6.2-т</t>
  </si>
  <si>
    <t>640х380х220</t>
  </si>
  <si>
    <t>ОП 6.4-т</t>
  </si>
  <si>
    <t xml:space="preserve"> Бордюрный камень по ГОСТ 6665-91</t>
  </si>
  <si>
    <t>БР 100.30.15</t>
  </si>
  <si>
    <t>1000х300х150</t>
  </si>
  <si>
    <t xml:space="preserve"> Плиты забора сер. 3.017-1 вып. 1</t>
  </si>
  <si>
    <t>П-6В</t>
  </si>
  <si>
    <t>3980х2500х160</t>
  </si>
  <si>
    <t xml:space="preserve"> Стаканы для плит забора сер. 3.017-1 вып. 1</t>
  </si>
  <si>
    <t>Ф-6</t>
  </si>
  <si>
    <t>900х900х500</t>
  </si>
  <si>
    <t xml:space="preserve"> Лестничные марши  сер.  1.151.1-6 в.1</t>
  </si>
  <si>
    <t>1 ЛМ 27.11-14-4</t>
  </si>
  <si>
    <t>1 ЛМ 27.12-14-4</t>
  </si>
  <si>
    <t>2720х1200х1400</t>
  </si>
  <si>
    <t>1 ЛМ 30.11-15-4</t>
  </si>
  <si>
    <t>1 ЛМ 30.12-15-4</t>
  </si>
  <si>
    <t>3030х1200х1500</t>
  </si>
  <si>
    <t>БОКГ-24.4.6 (В-15, w-6, F-100) ПАО МОСТОТРЕСТ</t>
  </si>
  <si>
    <r>
      <rPr>
        <b/>
        <sz val="10"/>
        <rFont val="Calibri"/>
        <family val="2"/>
        <charset val="204"/>
        <scheme val="minor"/>
      </rPr>
      <t>С 6-35</t>
    </r>
  </si>
  <si>
    <r>
      <rPr>
        <b/>
        <sz val="10"/>
        <rFont val="Calibri"/>
        <family val="2"/>
        <charset val="204"/>
        <scheme val="minor"/>
      </rPr>
      <t>С 7-35</t>
    </r>
  </si>
  <si>
    <r>
      <rPr>
        <b/>
        <sz val="10"/>
        <rFont val="Calibri"/>
        <family val="2"/>
        <charset val="204"/>
        <scheme val="minor"/>
      </rPr>
      <t>С 8-35</t>
    </r>
  </si>
  <si>
    <r>
      <rPr>
        <b/>
        <sz val="10"/>
        <rFont val="Calibri"/>
        <family val="2"/>
        <charset val="204"/>
        <scheme val="minor"/>
      </rPr>
      <t>С 9-35</t>
    </r>
  </si>
  <si>
    <r>
      <rPr>
        <b/>
        <sz val="10"/>
        <rFont val="Calibri"/>
        <family val="2"/>
        <charset val="204"/>
        <scheme val="minor"/>
      </rPr>
      <t>С 10-35</t>
    </r>
  </si>
  <si>
    <r>
      <rPr>
        <b/>
        <sz val="10"/>
        <rFont val="Calibri"/>
        <family val="2"/>
        <charset val="204"/>
        <scheme val="minor"/>
      </rPr>
      <t>С 11-35</t>
    </r>
  </si>
  <si>
    <r>
      <rPr>
        <b/>
        <sz val="10"/>
        <rFont val="Calibri"/>
        <family val="2"/>
        <charset val="204"/>
        <scheme val="minor"/>
      </rPr>
      <t>С 12-35</t>
    </r>
  </si>
  <si>
    <r>
      <rPr>
        <b/>
        <sz val="10"/>
        <rFont val="Calibri"/>
        <family val="2"/>
        <charset val="204"/>
        <scheme val="minor"/>
      </rPr>
      <t>С 13-35</t>
    </r>
  </si>
  <si>
    <r>
      <rPr>
        <b/>
        <sz val="10"/>
        <rFont val="Calibri"/>
        <family val="2"/>
        <charset val="204"/>
        <scheme val="minor"/>
      </rPr>
      <t>С 14-35</t>
    </r>
  </si>
  <si>
    <r>
      <rPr>
        <b/>
        <sz val="10"/>
        <rFont val="Calibri"/>
        <family val="2"/>
        <charset val="204"/>
        <scheme val="minor"/>
      </rPr>
      <t>С 15-35</t>
    </r>
  </si>
  <si>
    <r>
      <rPr>
        <b/>
        <sz val="10"/>
        <rFont val="Calibri"/>
        <family val="2"/>
        <charset val="204"/>
        <scheme val="minor"/>
      </rPr>
      <t>С 16-35</t>
    </r>
  </si>
  <si>
    <r>
      <rPr>
        <b/>
        <sz val="10"/>
        <rFont val="Calibri"/>
        <family val="2"/>
        <charset val="204"/>
        <scheme val="minor"/>
      </rPr>
      <t>С13-40</t>
    </r>
  </si>
  <si>
    <r>
      <rPr>
        <b/>
        <sz val="10"/>
        <rFont val="Calibri"/>
        <family val="2"/>
        <charset val="204"/>
        <scheme val="minor"/>
      </rPr>
      <t>С14-40</t>
    </r>
  </si>
  <si>
    <r>
      <rPr>
        <b/>
        <sz val="10"/>
        <rFont val="Calibri"/>
        <family val="2"/>
        <charset val="204"/>
        <scheme val="minor"/>
      </rPr>
      <t>С15-40</t>
    </r>
  </si>
  <si>
    <r>
      <rPr>
        <b/>
        <sz val="10"/>
        <rFont val="Calibri"/>
        <family val="2"/>
        <charset val="204"/>
        <scheme val="minor"/>
      </rPr>
      <t>С16-40</t>
    </r>
  </si>
  <si>
    <r>
      <rPr>
        <b/>
        <sz val="10"/>
        <rFont val="Calibri"/>
        <family val="2"/>
        <charset val="204"/>
        <scheme val="minor"/>
      </rPr>
      <t>С17-40</t>
    </r>
  </si>
  <si>
    <r>
      <rPr>
        <b/>
        <sz val="10"/>
        <rFont val="Calibri"/>
        <family val="2"/>
        <charset val="204"/>
        <scheme val="minor"/>
      </rPr>
      <t>С18-40</t>
    </r>
  </si>
  <si>
    <t>5ПБ 30-37 п</t>
  </si>
  <si>
    <t>5ПБ 27-37-п</t>
  </si>
  <si>
    <t>По запросу</t>
  </si>
  <si>
    <t>до 8м3</t>
  </si>
  <si>
    <t>до 20тн.</t>
  </si>
  <si>
    <t>до 15м</t>
  </si>
  <si>
    <t>Ригель каркасный</t>
  </si>
  <si>
    <t>до 12м.</t>
  </si>
  <si>
    <t>до 20 тн.</t>
  </si>
  <si>
    <t>Балка каркасная</t>
  </si>
  <si>
    <t>до 4м3</t>
  </si>
  <si>
    <t>до 10 тн.</t>
  </si>
  <si>
    <t xml:space="preserve">Диафрагма жесткости </t>
  </si>
  <si>
    <t>Колонна безконсольная</t>
  </si>
  <si>
    <t>Колонна консольная</t>
  </si>
  <si>
    <t>до 5 тн.</t>
  </si>
  <si>
    <t>до 2м3</t>
  </si>
  <si>
    <t>Лоток коллекторный</t>
  </si>
  <si>
    <t>Плоский элемент</t>
  </si>
  <si>
    <t>Панель цокольная</t>
  </si>
  <si>
    <t>до 6м.</t>
  </si>
  <si>
    <t>Ригель преднапряженный</t>
  </si>
  <si>
    <t>Балконная плита</t>
  </si>
  <si>
    <t>Элемент шахты лифтовой</t>
  </si>
  <si>
    <t>Фундамент стаканного типа</t>
  </si>
  <si>
    <t>Железобетонные изделия индивидуального изготовления (по серии, чертежам заказчика)</t>
  </si>
  <si>
    <t>2720х1050х1400</t>
  </si>
  <si>
    <t>3030х1050х1500</t>
  </si>
  <si>
    <t>по запросу</t>
  </si>
  <si>
    <r>
      <t>C 50.30-ВCв.</t>
    </r>
    <r>
      <rPr>
        <b/>
        <sz val="10"/>
        <rFont val="Calibri"/>
        <family val="2"/>
        <charset val="204"/>
        <scheme val="minor"/>
      </rPr>
      <t>1</t>
    </r>
  </si>
  <si>
    <r>
      <t>C 60.35-ВСв.</t>
    </r>
    <r>
      <rPr>
        <b/>
        <sz val="10"/>
        <rFont val="Calibri"/>
        <family val="2"/>
        <charset val="204"/>
        <scheme val="minor"/>
      </rPr>
      <t>2</t>
    </r>
  </si>
  <si>
    <r>
      <t>C 60.40-ВСв.</t>
    </r>
    <r>
      <rPr>
        <b/>
        <sz val="10"/>
        <rFont val="Calibri"/>
        <family val="2"/>
        <charset val="204"/>
        <scheme val="minor"/>
      </rPr>
      <t>2</t>
    </r>
  </si>
  <si>
    <t>Отпускная цена за 1 м3. , руб. с ПМД, в т.ч. НДС</t>
  </si>
  <si>
    <t>Действителен с 6.09.2021г</t>
  </si>
</sst>
</file>

<file path=xl/styles.xml><?xml version="1.0" encoding="utf-8"?>
<styleSheet xmlns="http://schemas.openxmlformats.org/spreadsheetml/2006/main">
  <numFmts count="4">
    <numFmt numFmtId="43" formatCode="_-* #,##0.00\ _₽_-;\-* #,##0.00\ _₽_-;_-* &quot;-&quot;??\ _₽_-;_-@_-"/>
    <numFmt numFmtId="164" formatCode="#,##0.000"/>
    <numFmt numFmtId="165" formatCode="0.000"/>
    <numFmt numFmtId="166" formatCode="_-* #,##0\ _₽_-;\-* #,##0\ _₽_-;_-* &quot;-&quot;??\ _₽_-;_-@_-"/>
  </numFmts>
  <fonts count="39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name val="Arial Narrow"/>
      <family val="2"/>
      <charset val="204"/>
    </font>
    <font>
      <sz val="8"/>
      <name val="Arial Narrow"/>
      <family val="2"/>
      <charset val="204"/>
    </font>
    <font>
      <b/>
      <sz val="10"/>
      <color indexed="10"/>
      <name val="Arial Narrow"/>
      <family val="2"/>
      <charset val="204"/>
    </font>
    <font>
      <sz val="9"/>
      <name val="Arial Narrow"/>
      <family val="2"/>
      <charset val="204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9"/>
      <name val="Arial Narrow"/>
      <family val="2"/>
      <charset val="204"/>
    </font>
    <font>
      <b/>
      <sz val="8"/>
      <name val="Calibri"/>
      <family val="2"/>
      <charset val="204"/>
      <scheme val="minor"/>
    </font>
    <font>
      <sz val="10"/>
      <name val="Arial Cyr"/>
      <charset val="204"/>
    </font>
    <font>
      <b/>
      <sz val="8"/>
      <name val="Verdana"/>
      <family val="2"/>
      <charset val="204"/>
    </font>
    <font>
      <b/>
      <sz val="8"/>
      <color indexed="8"/>
      <name val="Verdana"/>
      <family val="2"/>
      <charset val="204"/>
    </font>
    <font>
      <sz val="9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0"/>
      <color rgb="FFFF0000"/>
      <name val="Arial Narrow"/>
      <family val="2"/>
      <charset val="204"/>
    </font>
    <font>
      <sz val="9"/>
      <name val="Calibri"/>
      <family val="2"/>
      <charset val="204"/>
      <scheme val="minor"/>
    </font>
    <font>
      <u/>
      <sz val="10"/>
      <color indexed="12"/>
      <name val="Arial Cyr"/>
      <family val="2"/>
      <charset val="204"/>
    </font>
    <font>
      <sz val="8"/>
      <name val="Calibri"/>
      <family val="2"/>
      <charset val="204"/>
      <scheme val="minor"/>
    </font>
    <font>
      <u/>
      <sz val="8"/>
      <color indexed="12"/>
      <name val="Calibri"/>
      <family val="2"/>
      <charset val="204"/>
      <scheme val="minor"/>
    </font>
    <font>
      <b/>
      <sz val="10"/>
      <name val="Calibri"/>
      <family val="2"/>
      <charset val="204"/>
    </font>
    <font>
      <sz val="10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b/>
      <sz val="14"/>
      <color indexed="8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b/>
      <sz val="9"/>
      <color indexed="8"/>
      <name val="Calibri"/>
      <family val="2"/>
      <charset val="204"/>
      <scheme val="minor"/>
    </font>
    <font>
      <b/>
      <i/>
      <sz val="10"/>
      <color indexed="8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sz val="9"/>
      <name val="Arial CYR"/>
      <family val="2"/>
      <charset val="204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0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1"/>
        <bgColor indexed="60"/>
      </patternFill>
    </fill>
    <fill>
      <patternFill patternType="solid">
        <fgColor indexed="44"/>
        <bgColor indexed="60"/>
      </patternFill>
    </fill>
    <fill>
      <patternFill patternType="solid">
        <fgColor indexed="11"/>
        <bgColor indexed="60"/>
      </patternFill>
    </fill>
    <fill>
      <patternFill patternType="solid">
        <fgColor theme="2" tint="-9.9978637043366805E-2"/>
        <bgColor indexed="60"/>
      </patternFill>
    </fill>
    <fill>
      <patternFill patternType="solid">
        <fgColor indexed="10"/>
        <bgColor indexed="60"/>
      </patternFill>
    </fill>
    <fill>
      <patternFill patternType="solid">
        <fgColor rgb="FF92D050"/>
        <bgColor indexed="60"/>
      </patternFill>
    </fill>
    <fill>
      <patternFill patternType="solid">
        <fgColor theme="2" tint="-9.9978637043366805E-2"/>
        <bgColor indexed="3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3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</borders>
  <cellStyleXfs count="7">
    <xf numFmtId="0" fontId="0" fillId="0" borderId="0"/>
    <xf numFmtId="0" fontId="1" fillId="0" borderId="0"/>
    <xf numFmtId="0" fontId="11" fillId="0" borderId="0"/>
    <xf numFmtId="0" fontId="1" fillId="0" borderId="0"/>
    <xf numFmtId="0" fontId="18" fillId="0" borderId="0" applyNumberFormat="0" applyFill="0" applyBorder="0" applyAlignment="0" applyProtection="0"/>
    <xf numFmtId="0" fontId="11" fillId="0" borderId="0"/>
    <xf numFmtId="43" fontId="34" fillId="0" borderId="0" applyFont="0" applyFill="0" applyBorder="0" applyAlignment="0" applyProtection="0"/>
  </cellStyleXfs>
  <cellXfs count="1038">
    <xf numFmtId="0" fontId="0" fillId="0" borderId="0" xfId="0"/>
    <xf numFmtId="0" fontId="2" fillId="2" borderId="1" xfId="1" applyFont="1" applyFill="1" applyBorder="1" applyAlignment="1">
      <alignment vertical="center"/>
    </xf>
    <xf numFmtId="0" fontId="3" fillId="2" borderId="2" xfId="1" applyFont="1" applyFill="1" applyBorder="1" applyAlignment="1">
      <alignment vertical="center"/>
    </xf>
    <xf numFmtId="1" fontId="4" fillId="4" borderId="2" xfId="1" applyNumberFormat="1" applyFont="1" applyFill="1" applyBorder="1" applyAlignment="1">
      <alignment vertical="center"/>
    </xf>
    <xf numFmtId="0" fontId="5" fillId="4" borderId="4" xfId="1" applyFont="1" applyFill="1" applyBorder="1" applyAlignment="1">
      <alignment horizontal="center" vertical="center"/>
    </xf>
    <xf numFmtId="0" fontId="5" fillId="3" borderId="8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vertical="center"/>
    </xf>
    <xf numFmtId="0" fontId="2" fillId="5" borderId="8" xfId="1" applyFont="1" applyFill="1" applyBorder="1" applyAlignment="1">
      <alignment vertical="center"/>
    </xf>
    <xf numFmtId="0" fontId="9" fillId="2" borderId="4" xfId="1" applyFont="1" applyFill="1" applyBorder="1" applyAlignment="1">
      <alignment horizontal="center" vertical="center"/>
    </xf>
    <xf numFmtId="0" fontId="9" fillId="3" borderId="8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/>
    </xf>
    <xf numFmtId="0" fontId="5" fillId="5" borderId="4" xfId="1" applyFont="1" applyFill="1" applyBorder="1" applyAlignment="1">
      <alignment horizontal="center" vertical="center"/>
    </xf>
    <xf numFmtId="1" fontId="10" fillId="8" borderId="9" xfId="1" applyNumberFormat="1" applyFont="1" applyFill="1" applyBorder="1" applyAlignment="1">
      <alignment horizontal="center" vertical="center" wrapText="1"/>
    </xf>
    <xf numFmtId="1" fontId="10" fillId="9" borderId="9" xfId="1" applyNumberFormat="1" applyFont="1" applyFill="1" applyBorder="1" applyAlignment="1">
      <alignment horizontal="center" vertical="center" wrapText="1"/>
    </xf>
    <xf numFmtId="1" fontId="10" fillId="10" borderId="9" xfId="1" applyNumberFormat="1" applyFont="1" applyFill="1" applyBorder="1" applyAlignment="1">
      <alignment horizontal="center" vertical="center" wrapText="1"/>
    </xf>
    <xf numFmtId="1" fontId="10" fillId="11" borderId="9" xfId="1" applyNumberFormat="1" applyFont="1" applyFill="1" applyBorder="1" applyAlignment="1">
      <alignment horizontal="center" vertical="center" wrapText="1"/>
    </xf>
    <xf numFmtId="1" fontId="10" fillId="12" borderId="9" xfId="1" applyNumberFormat="1" applyFont="1" applyFill="1" applyBorder="1" applyAlignment="1">
      <alignment horizontal="center" vertical="center" wrapText="1"/>
    </xf>
    <xf numFmtId="0" fontId="5" fillId="4" borderId="8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5" borderId="8" xfId="1" applyFont="1" applyFill="1" applyBorder="1" applyAlignment="1">
      <alignment horizontal="center" vertical="center"/>
    </xf>
    <xf numFmtId="0" fontId="2" fillId="3" borderId="8" xfId="1" applyFont="1" applyFill="1" applyBorder="1" applyAlignment="1">
      <alignment vertical="center"/>
    </xf>
    <xf numFmtId="0" fontId="9" fillId="2" borderId="8" xfId="1" applyFont="1" applyFill="1" applyBorder="1" applyAlignment="1">
      <alignment horizontal="center" vertical="center"/>
    </xf>
    <xf numFmtId="0" fontId="9" fillId="4" borderId="8" xfId="1" applyFont="1" applyFill="1" applyBorder="1" applyAlignment="1">
      <alignment horizontal="center" vertical="center"/>
    </xf>
    <xf numFmtId="0" fontId="9" fillId="5" borderId="8" xfId="1" applyFont="1" applyFill="1" applyBorder="1" applyAlignment="1">
      <alignment horizontal="center" vertical="center"/>
    </xf>
    <xf numFmtId="0" fontId="2" fillId="2" borderId="68" xfId="1" applyFont="1" applyFill="1" applyBorder="1" applyAlignment="1">
      <alignment vertical="center"/>
    </xf>
    <xf numFmtId="0" fontId="2" fillId="3" borderId="68" xfId="1" applyFont="1" applyFill="1" applyBorder="1" applyAlignment="1">
      <alignment vertical="center"/>
    </xf>
    <xf numFmtId="0" fontId="2" fillId="4" borderId="69" xfId="1" applyFont="1" applyFill="1" applyBorder="1" applyAlignment="1">
      <alignment horizontal="center" vertical="center"/>
    </xf>
    <xf numFmtId="0" fontId="3" fillId="5" borderId="69" xfId="1" applyFont="1" applyFill="1" applyBorder="1" applyAlignment="1">
      <alignment vertical="center"/>
    </xf>
    <xf numFmtId="0" fontId="3" fillId="2" borderId="69" xfId="1" applyFont="1" applyFill="1" applyBorder="1" applyAlignment="1">
      <alignment vertical="center"/>
    </xf>
    <xf numFmtId="164" fontId="3" fillId="3" borderId="69" xfId="1" applyNumberFormat="1" applyFont="1" applyFill="1" applyBorder="1" applyAlignment="1">
      <alignment vertical="center"/>
    </xf>
    <xf numFmtId="1" fontId="4" fillId="4" borderId="69" xfId="1" applyNumberFormat="1" applyFont="1" applyFill="1" applyBorder="1" applyAlignment="1">
      <alignment vertical="center"/>
    </xf>
    <xf numFmtId="0" fontId="2" fillId="2" borderId="69" xfId="1" applyFont="1" applyFill="1" applyBorder="1" applyAlignment="1">
      <alignment vertical="center"/>
    </xf>
    <xf numFmtId="0" fontId="2" fillId="5" borderId="69" xfId="1" applyFont="1" applyFill="1" applyBorder="1" applyAlignment="1">
      <alignment vertical="center"/>
    </xf>
    <xf numFmtId="0" fontId="2" fillId="3" borderId="69" xfId="1" applyFont="1" applyFill="1" applyBorder="1" applyAlignment="1">
      <alignment vertical="center"/>
    </xf>
    <xf numFmtId="0" fontId="2" fillId="4" borderId="70" xfId="1" applyFont="1" applyFill="1" applyBorder="1" applyAlignment="1">
      <alignment vertical="center"/>
    </xf>
    <xf numFmtId="0" fontId="2" fillId="3" borderId="70" xfId="1" applyFont="1" applyFill="1" applyBorder="1" applyAlignment="1">
      <alignment vertical="center"/>
    </xf>
    <xf numFmtId="0" fontId="2" fillId="3" borderId="4" xfId="1" applyFont="1" applyFill="1" applyBorder="1" applyAlignment="1">
      <alignment vertical="center"/>
    </xf>
    <xf numFmtId="0" fontId="9" fillId="4" borderId="4" xfId="1" applyFont="1" applyFill="1" applyBorder="1" applyAlignment="1">
      <alignment horizontal="center" vertical="center"/>
    </xf>
    <xf numFmtId="0" fontId="9" fillId="5" borderId="4" xfId="1" applyFont="1" applyFill="1" applyBorder="1" applyAlignment="1">
      <alignment horizontal="center" vertical="center"/>
    </xf>
    <xf numFmtId="0" fontId="2" fillId="5" borderId="4" xfId="1" applyFont="1" applyFill="1" applyBorder="1" applyAlignment="1">
      <alignment vertical="center"/>
    </xf>
    <xf numFmtId="0" fontId="9" fillId="3" borderId="4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vertical="center"/>
    </xf>
    <xf numFmtId="1" fontId="3" fillId="3" borderId="69" xfId="1" applyNumberFormat="1" applyFont="1" applyFill="1" applyBorder="1" applyAlignment="1">
      <alignment vertical="center"/>
    </xf>
    <xf numFmtId="1" fontId="2" fillId="2" borderId="69" xfId="1" applyNumberFormat="1" applyFont="1" applyFill="1" applyBorder="1" applyAlignment="1">
      <alignment vertical="center"/>
    </xf>
    <xf numFmtId="1" fontId="2" fillId="5" borderId="69" xfId="1" applyNumberFormat="1" applyFont="1" applyFill="1" applyBorder="1" applyAlignment="1">
      <alignment vertical="center"/>
    </xf>
    <xf numFmtId="1" fontId="2" fillId="3" borderId="69" xfId="1" applyNumberFormat="1" applyFont="1" applyFill="1" applyBorder="1" applyAlignment="1">
      <alignment vertical="center"/>
    </xf>
    <xf numFmtId="1" fontId="2" fillId="4" borderId="70" xfId="1" applyNumberFormat="1" applyFont="1" applyFill="1" applyBorder="1" applyAlignment="1">
      <alignment vertical="center"/>
    </xf>
    <xf numFmtId="1" fontId="3" fillId="3" borderId="2" xfId="1" applyNumberFormat="1" applyFont="1" applyFill="1" applyBorder="1" applyAlignment="1">
      <alignment vertical="center"/>
    </xf>
    <xf numFmtId="1" fontId="2" fillId="2" borderId="2" xfId="1" applyNumberFormat="1" applyFont="1" applyFill="1" applyBorder="1" applyAlignment="1">
      <alignment vertical="center"/>
    </xf>
    <xf numFmtId="1" fontId="2" fillId="5" borderId="2" xfId="1" applyNumberFormat="1" applyFont="1" applyFill="1" applyBorder="1" applyAlignment="1">
      <alignment vertical="center"/>
    </xf>
    <xf numFmtId="1" fontId="2" fillId="3" borderId="2" xfId="1" applyNumberFormat="1" applyFont="1" applyFill="1" applyBorder="1" applyAlignment="1">
      <alignment vertical="center"/>
    </xf>
    <xf numFmtId="1" fontId="2" fillId="4" borderId="3" xfId="1" applyNumberFormat="1" applyFont="1" applyFill="1" applyBorder="1" applyAlignment="1">
      <alignment vertical="center"/>
    </xf>
    <xf numFmtId="0" fontId="9" fillId="2" borderId="68" xfId="1" applyFont="1" applyFill="1" applyBorder="1" applyAlignment="1">
      <alignment horizontal="center" vertical="center"/>
    </xf>
    <xf numFmtId="0" fontId="5" fillId="2" borderId="70" xfId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2" borderId="5" xfId="1" applyFont="1" applyFill="1" applyBorder="1" applyAlignment="1">
      <alignment vertical="center"/>
    </xf>
    <xf numFmtId="0" fontId="2" fillId="3" borderId="5" xfId="1" applyFont="1" applyFill="1" applyBorder="1" applyAlignment="1">
      <alignment vertical="center"/>
    </xf>
    <xf numFmtId="0" fontId="2" fillId="4" borderId="6" xfId="1" applyFont="1" applyFill="1" applyBorder="1" applyAlignment="1">
      <alignment horizontal="center" vertical="center"/>
    </xf>
    <xf numFmtId="0" fontId="3" fillId="5" borderId="6" xfId="1" applyFont="1" applyFill="1" applyBorder="1" applyAlignment="1">
      <alignment vertical="center"/>
    </xf>
    <xf numFmtId="0" fontId="3" fillId="2" borderId="6" xfId="1" applyFont="1" applyFill="1" applyBorder="1" applyAlignment="1">
      <alignment vertical="center"/>
    </xf>
    <xf numFmtId="1" fontId="3" fillId="3" borderId="6" xfId="1" applyNumberFormat="1" applyFont="1" applyFill="1" applyBorder="1" applyAlignment="1">
      <alignment vertical="center"/>
    </xf>
    <xf numFmtId="1" fontId="4" fillId="4" borderId="6" xfId="1" applyNumberFormat="1" applyFont="1" applyFill="1" applyBorder="1" applyAlignment="1">
      <alignment vertical="center"/>
    </xf>
    <xf numFmtId="1" fontId="2" fillId="2" borderId="6" xfId="1" applyNumberFormat="1" applyFont="1" applyFill="1" applyBorder="1" applyAlignment="1">
      <alignment vertical="center"/>
    </xf>
    <xf numFmtId="1" fontId="2" fillId="5" borderId="6" xfId="1" applyNumberFormat="1" applyFont="1" applyFill="1" applyBorder="1" applyAlignment="1">
      <alignment vertical="center"/>
    </xf>
    <xf numFmtId="1" fontId="2" fillId="3" borderId="6" xfId="1" applyNumberFormat="1" applyFont="1" applyFill="1" applyBorder="1" applyAlignment="1">
      <alignment vertical="center"/>
    </xf>
    <xf numFmtId="1" fontId="2" fillId="4" borderId="7" xfId="1" applyNumberFormat="1" applyFont="1" applyFill="1" applyBorder="1" applyAlignment="1">
      <alignment vertical="center"/>
    </xf>
    <xf numFmtId="1" fontId="10" fillId="8" borderId="113" xfId="1" applyNumberFormat="1" applyFont="1" applyFill="1" applyBorder="1" applyAlignment="1">
      <alignment horizontal="center" vertical="center" wrapText="1"/>
    </xf>
    <xf numFmtId="1" fontId="10" fillId="9" borderId="113" xfId="1" applyNumberFormat="1" applyFont="1" applyFill="1" applyBorder="1" applyAlignment="1">
      <alignment horizontal="center" vertical="center" wrapText="1"/>
    </xf>
    <xf numFmtId="1" fontId="10" fillId="10" borderId="113" xfId="1" applyNumberFormat="1" applyFont="1" applyFill="1" applyBorder="1" applyAlignment="1">
      <alignment horizontal="center" vertical="center" wrapText="1"/>
    </xf>
    <xf numFmtId="1" fontId="10" fillId="11" borderId="113" xfId="1" applyNumberFormat="1" applyFont="1" applyFill="1" applyBorder="1" applyAlignment="1">
      <alignment horizontal="center" vertical="center" wrapText="1"/>
    </xf>
    <xf numFmtId="1" fontId="10" fillId="12" borderId="113" xfId="1" applyNumberFormat="1" applyFont="1" applyFill="1" applyBorder="1" applyAlignment="1">
      <alignment horizontal="center" vertical="center" wrapText="1"/>
    </xf>
    <xf numFmtId="1" fontId="16" fillId="16" borderId="2" xfId="1" applyNumberFormat="1" applyFont="1" applyFill="1" applyBorder="1" applyAlignment="1">
      <alignment vertical="center"/>
    </xf>
    <xf numFmtId="0" fontId="2" fillId="2" borderId="9" xfId="1" applyFont="1" applyFill="1" applyBorder="1" applyAlignment="1">
      <alignment vertical="center"/>
    </xf>
    <xf numFmtId="0" fontId="5" fillId="3" borderId="11" xfId="1" applyFont="1" applyFill="1" applyBorder="1" applyAlignment="1">
      <alignment horizontal="center" vertical="center"/>
    </xf>
    <xf numFmtId="0" fontId="5" fillId="5" borderId="11" xfId="1" applyFont="1" applyFill="1" applyBorder="1" applyAlignment="1">
      <alignment horizontal="center" vertical="center"/>
    </xf>
    <xf numFmtId="0" fontId="19" fillId="14" borderId="0" xfId="0" applyFont="1" applyFill="1" applyBorder="1" applyAlignment="1">
      <alignment vertical="center"/>
    </xf>
    <xf numFmtId="0" fontId="20" fillId="14" borderId="0" xfId="4" applyFont="1" applyFill="1" applyBorder="1" applyAlignment="1" applyProtection="1">
      <alignment horizontal="left" vertical="center"/>
    </xf>
    <xf numFmtId="0" fontId="5" fillId="2" borderId="11" xfId="1" applyFont="1" applyFill="1" applyBorder="1" applyAlignment="1">
      <alignment horizontal="center" vertical="center"/>
    </xf>
    <xf numFmtId="0" fontId="5" fillId="4" borderId="11" xfId="1" applyFont="1" applyFill="1" applyBorder="1" applyAlignment="1">
      <alignment horizontal="center" vertical="center"/>
    </xf>
    <xf numFmtId="0" fontId="8" fillId="14" borderId="69" xfId="1" applyFont="1" applyFill="1" applyBorder="1" applyAlignment="1">
      <alignment horizontal="left" vertical="center"/>
    </xf>
    <xf numFmtId="0" fontId="17" fillId="14" borderId="69" xfId="1" applyFont="1" applyFill="1" applyBorder="1" applyAlignment="1">
      <alignment horizontal="left" vertical="center"/>
    </xf>
    <xf numFmtId="0" fontId="18" fillId="14" borderId="0" xfId="4" applyFill="1" applyBorder="1" applyAlignment="1" applyProtection="1">
      <alignment horizontal="left"/>
    </xf>
    <xf numFmtId="0" fontId="18" fillId="14" borderId="8" xfId="4" applyFill="1" applyBorder="1" applyAlignment="1" applyProtection="1">
      <alignment horizontal="left"/>
    </xf>
    <xf numFmtId="0" fontId="18" fillId="14" borderId="69" xfId="4" applyFill="1" applyBorder="1" applyAlignment="1" applyProtection="1">
      <alignment horizontal="left"/>
    </xf>
    <xf numFmtId="0" fontId="18" fillId="14" borderId="70" xfId="4" applyFill="1" applyBorder="1" applyAlignment="1" applyProtection="1">
      <alignment horizontal="left"/>
    </xf>
    <xf numFmtId="0" fontId="17" fillId="14" borderId="2" xfId="1" applyFont="1" applyFill="1" applyBorder="1" applyAlignment="1">
      <alignment vertical="center"/>
    </xf>
    <xf numFmtId="0" fontId="17" fillId="14" borderId="4" xfId="1" applyFont="1" applyFill="1" applyBorder="1" applyAlignment="1">
      <alignment vertical="center"/>
    </xf>
    <xf numFmtId="0" fontId="17" fillId="14" borderId="0" xfId="1" applyFont="1" applyFill="1" applyBorder="1" applyAlignment="1">
      <alignment vertical="center"/>
    </xf>
    <xf numFmtId="0" fontId="17" fillId="14" borderId="4" xfId="1" applyFont="1" applyFill="1" applyBorder="1" applyAlignment="1">
      <alignment vertical="top"/>
    </xf>
    <xf numFmtId="0" fontId="17" fillId="14" borderId="0" xfId="1" applyFont="1" applyFill="1" applyBorder="1" applyAlignment="1">
      <alignment vertical="top"/>
    </xf>
    <xf numFmtId="0" fontId="17" fillId="14" borderId="68" xfId="1" applyFont="1" applyFill="1" applyBorder="1" applyAlignment="1">
      <alignment vertical="top"/>
    </xf>
    <xf numFmtId="0" fontId="17" fillId="14" borderId="69" xfId="1" applyFont="1" applyFill="1" applyBorder="1" applyAlignment="1">
      <alignment vertical="top"/>
    </xf>
    <xf numFmtId="10" fontId="0" fillId="0" borderId="0" xfId="0" applyNumberFormat="1"/>
    <xf numFmtId="1" fontId="0" fillId="0" borderId="0" xfId="0" applyNumberFormat="1"/>
    <xf numFmtId="0" fontId="26" fillId="0" borderId="0" xfId="0" applyFont="1" applyFill="1" applyBorder="1" applyAlignment="1">
      <alignment horizontal="center"/>
    </xf>
    <xf numFmtId="0" fontId="25" fillId="0" borderId="0" xfId="0" applyFont="1" applyFill="1" applyBorder="1" applyAlignment="1"/>
    <xf numFmtId="0" fontId="5" fillId="0" borderId="0" xfId="1" applyFont="1" applyFill="1" applyBorder="1" applyAlignment="1">
      <alignment horizontal="center" vertical="center"/>
    </xf>
    <xf numFmtId="0" fontId="0" fillId="0" borderId="0" xfId="0" applyFill="1"/>
    <xf numFmtId="0" fontId="27" fillId="0" borderId="0" xfId="5" applyFont="1" applyFill="1" applyBorder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0" fontId="27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Fill="1"/>
    <xf numFmtId="0" fontId="28" fillId="0" borderId="0" xfId="0" applyFont="1" applyFill="1" applyBorder="1" applyAlignment="1">
      <alignment horizontal="center" vertical="center" wrapText="1"/>
    </xf>
    <xf numFmtId="2" fontId="14" fillId="0" borderId="0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 wrapText="1"/>
    </xf>
    <xf numFmtId="0" fontId="0" fillId="0" borderId="0" xfId="0" applyFont="1" applyFill="1" applyBorder="1"/>
    <xf numFmtId="1" fontId="6" fillId="0" borderId="0" xfId="1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38" fontId="31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7" fillId="2" borderId="4" xfId="1" applyFont="1" applyFill="1" applyBorder="1" applyAlignment="1">
      <alignment vertical="center"/>
    </xf>
    <xf numFmtId="0" fontId="7" fillId="3" borderId="5" xfId="1" applyFont="1" applyFill="1" applyBorder="1" applyAlignment="1">
      <alignment vertical="center"/>
    </xf>
    <xf numFmtId="0" fontId="7" fillId="4" borderId="6" xfId="1" applyFont="1" applyFill="1" applyBorder="1" applyAlignment="1">
      <alignment vertical="center"/>
    </xf>
    <xf numFmtId="0" fontId="19" fillId="5" borderId="6" xfId="1" applyFont="1" applyFill="1" applyBorder="1" applyAlignment="1">
      <alignment vertical="center"/>
    </xf>
    <xf numFmtId="0" fontId="19" fillId="2" borderId="6" xfId="1" applyFont="1" applyFill="1" applyBorder="1" applyAlignment="1">
      <alignment vertical="center"/>
    </xf>
    <xf numFmtId="0" fontId="17" fillId="5" borderId="7" xfId="1" applyFont="1" applyFill="1" applyBorder="1" applyAlignment="1">
      <alignment horizontal="center" vertical="center"/>
    </xf>
    <xf numFmtId="0" fontId="17" fillId="3" borderId="4" xfId="1" applyFont="1" applyFill="1" applyBorder="1" applyAlignment="1">
      <alignment horizontal="center" vertical="center"/>
    </xf>
    <xf numFmtId="0" fontId="17" fillId="5" borderId="8" xfId="1" applyFont="1" applyFill="1" applyBorder="1" applyAlignment="1">
      <alignment horizontal="center" vertical="center"/>
    </xf>
    <xf numFmtId="0" fontId="17" fillId="2" borderId="4" xfId="1" applyFont="1" applyFill="1" applyBorder="1" applyAlignment="1">
      <alignment horizontal="center" vertical="center"/>
    </xf>
    <xf numFmtId="0" fontId="17" fillId="2" borderId="8" xfId="1" applyFont="1" applyFill="1" applyBorder="1" applyAlignment="1">
      <alignment horizontal="center" vertical="center"/>
    </xf>
    <xf numFmtId="0" fontId="8" fillId="2" borderId="68" xfId="1" applyFont="1" applyFill="1" applyBorder="1" applyAlignment="1">
      <alignment horizontal="center" vertical="center"/>
    </xf>
    <xf numFmtId="0" fontId="8" fillId="4" borderId="4" xfId="1" applyFont="1" applyFill="1" applyBorder="1" applyAlignment="1">
      <alignment horizontal="center" vertical="center"/>
    </xf>
    <xf numFmtId="0" fontId="8" fillId="3" borderId="4" xfId="1" applyFont="1" applyFill="1" applyBorder="1" applyAlignment="1">
      <alignment horizontal="center" vertical="center"/>
    </xf>
    <xf numFmtId="0" fontId="17" fillId="3" borderId="8" xfId="1" applyFont="1" applyFill="1" applyBorder="1" applyAlignment="1">
      <alignment horizontal="center" vertical="center"/>
    </xf>
    <xf numFmtId="0" fontId="8" fillId="2" borderId="8" xfId="1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center" vertical="center"/>
    </xf>
    <xf numFmtId="0" fontId="8" fillId="4" borderId="8" xfId="1" applyFont="1" applyFill="1" applyBorder="1" applyAlignment="1">
      <alignment horizontal="center" vertical="center"/>
    </xf>
    <xf numFmtId="0" fontId="17" fillId="5" borderId="4" xfId="1" applyFont="1" applyFill="1" applyBorder="1" applyAlignment="1">
      <alignment horizontal="center" vertical="center"/>
    </xf>
    <xf numFmtId="0" fontId="7" fillId="3" borderId="70" xfId="1" applyFont="1" applyFill="1" applyBorder="1" applyAlignment="1">
      <alignment vertical="center"/>
    </xf>
    <xf numFmtId="0" fontId="7" fillId="2" borderId="68" xfId="1" applyFont="1" applyFill="1" applyBorder="1" applyAlignment="1">
      <alignment vertical="center"/>
    </xf>
    <xf numFmtId="0" fontId="7" fillId="3" borderId="3" xfId="1" applyFont="1" applyFill="1" applyBorder="1" applyAlignment="1">
      <alignment vertical="center"/>
    </xf>
    <xf numFmtId="0" fontId="7" fillId="2" borderId="1" xfId="1" applyFont="1" applyFill="1" applyBorder="1" applyAlignment="1">
      <alignment vertical="center"/>
    </xf>
    <xf numFmtId="0" fontId="8" fillId="3" borderId="8" xfId="1" applyFont="1" applyFill="1" applyBorder="1" applyAlignment="1">
      <alignment horizontal="center" vertical="center"/>
    </xf>
    <xf numFmtId="0" fontId="17" fillId="4" borderId="8" xfId="1" applyFont="1" applyFill="1" applyBorder="1" applyAlignment="1">
      <alignment horizontal="center" vertical="center"/>
    </xf>
    <xf numFmtId="0" fontId="17" fillId="4" borderId="4" xfId="1" applyFont="1" applyFill="1" applyBorder="1" applyAlignment="1">
      <alignment horizontal="center" vertical="center"/>
    </xf>
    <xf numFmtId="0" fontId="7" fillId="3" borderId="8" xfId="1" applyFont="1" applyFill="1" applyBorder="1" applyAlignment="1">
      <alignment vertical="center"/>
    </xf>
    <xf numFmtId="0" fontId="7" fillId="3" borderId="6" xfId="1" applyFont="1" applyFill="1" applyBorder="1" applyAlignment="1">
      <alignment vertical="center"/>
    </xf>
    <xf numFmtId="0" fontId="7" fillId="3" borderId="4" xfId="1" applyFont="1" applyFill="1" applyBorder="1" applyAlignment="1">
      <alignment vertical="center"/>
    </xf>
    <xf numFmtId="0" fontId="8" fillId="5" borderId="4" xfId="1" applyFont="1" applyFill="1" applyBorder="1" applyAlignment="1">
      <alignment horizontal="center" vertical="center"/>
    </xf>
    <xf numFmtId="0" fontId="7" fillId="5" borderId="4" xfId="1" applyFont="1" applyFill="1" applyBorder="1" applyAlignment="1">
      <alignment vertical="center"/>
    </xf>
    <xf numFmtId="0" fontId="8" fillId="5" borderId="8" xfId="1" applyFont="1" applyFill="1" applyBorder="1" applyAlignment="1">
      <alignment horizontal="center" vertical="center"/>
    </xf>
    <xf numFmtId="0" fontId="7" fillId="4" borderId="4" xfId="1" applyFont="1" applyFill="1" applyBorder="1" applyAlignment="1">
      <alignment vertical="center"/>
    </xf>
    <xf numFmtId="0" fontId="7" fillId="2" borderId="3" xfId="1" applyFont="1" applyFill="1" applyBorder="1" applyAlignment="1">
      <alignment vertical="center"/>
    </xf>
    <xf numFmtId="0" fontId="7" fillId="2" borderId="8" xfId="1" applyFont="1" applyFill="1" applyBorder="1" applyAlignment="1">
      <alignment vertical="center"/>
    </xf>
    <xf numFmtId="0" fontId="7" fillId="4" borderId="8" xfId="1" applyFont="1" applyFill="1" applyBorder="1" applyAlignment="1">
      <alignment vertical="center"/>
    </xf>
    <xf numFmtId="1" fontId="16" fillId="16" borderId="6" xfId="1" applyNumberFormat="1" applyFont="1" applyFill="1" applyBorder="1" applyAlignment="1">
      <alignment vertical="center"/>
    </xf>
    <xf numFmtId="0" fontId="2" fillId="2" borderId="113" xfId="1" applyFont="1" applyFill="1" applyBorder="1" applyAlignment="1">
      <alignment vertical="center"/>
    </xf>
    <xf numFmtId="164" fontId="19" fillId="3" borderId="7" xfId="1" applyNumberFormat="1" applyFont="1" applyFill="1" applyBorder="1" applyAlignment="1">
      <alignment vertical="center"/>
    </xf>
    <xf numFmtId="0" fontId="7" fillId="5" borderId="8" xfId="1" applyFont="1" applyFill="1" applyBorder="1" applyAlignment="1">
      <alignment vertical="center"/>
    </xf>
    <xf numFmtId="3" fontId="35" fillId="0" borderId="0" xfId="0" applyNumberFormat="1" applyFont="1"/>
    <xf numFmtId="1" fontId="0" fillId="0" borderId="0" xfId="0" applyNumberFormat="1" applyAlignment="1">
      <alignment horizontal="center"/>
    </xf>
    <xf numFmtId="1" fontId="24" fillId="0" borderId="0" xfId="0" applyNumberFormat="1" applyFont="1" applyAlignment="1">
      <alignment horizontal="center"/>
    </xf>
    <xf numFmtId="0" fontId="6" fillId="0" borderId="0" xfId="0" applyFont="1" applyBorder="1" applyAlignment="1">
      <alignment vertical="center"/>
    </xf>
    <xf numFmtId="0" fontId="29" fillId="0" borderId="0" xfId="0" applyFont="1" applyAlignment="1">
      <alignment horizontal="center"/>
    </xf>
    <xf numFmtId="0" fontId="34" fillId="0" borderId="0" xfId="0" applyFont="1" applyBorder="1" applyAlignment="1">
      <alignment horizontal="left" vertical="center"/>
    </xf>
    <xf numFmtId="0" fontId="0" fillId="0" borderId="0" xfId="0" applyBorder="1"/>
    <xf numFmtId="0" fontId="3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6" fillId="0" borderId="0" xfId="0" applyFont="1" applyBorder="1" applyAlignment="1">
      <alignment horizontal="left" vertical="center"/>
    </xf>
    <xf numFmtId="1" fontId="16" fillId="16" borderId="69" xfId="1" applyNumberFormat="1" applyFont="1" applyFill="1" applyBorder="1" applyAlignment="1">
      <alignment vertical="center"/>
    </xf>
    <xf numFmtId="165" fontId="7" fillId="0" borderId="0" xfId="0" applyNumberFormat="1" applyFont="1" applyFill="1" applyBorder="1" applyAlignment="1">
      <alignment horizontal="center" vertical="center"/>
    </xf>
    <xf numFmtId="0" fontId="17" fillId="0" borderId="0" xfId="1" applyFont="1" applyFill="1" applyBorder="1" applyAlignment="1">
      <alignment horizontal="center" vertical="center"/>
    </xf>
    <xf numFmtId="38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1" fontId="12" fillId="0" borderId="0" xfId="1" applyNumberFormat="1" applyFont="1" applyFill="1" applyBorder="1" applyAlignment="1">
      <alignment horizontal="center" vertical="center"/>
    </xf>
    <xf numFmtId="1" fontId="12" fillId="0" borderId="0" xfId="1" applyNumberFormat="1" applyFont="1" applyFill="1" applyBorder="1" applyAlignment="1">
      <alignment horizontal="center"/>
    </xf>
    <xf numFmtId="1" fontId="13" fillId="0" borderId="0" xfId="1" applyNumberFormat="1" applyFont="1" applyFill="1" applyBorder="1" applyAlignment="1">
      <alignment horizontal="center" vertical="center"/>
    </xf>
    <xf numFmtId="38" fontId="24" fillId="0" borderId="0" xfId="0" applyNumberFormat="1" applyFont="1"/>
    <xf numFmtId="0" fontId="37" fillId="0" borderId="0" xfId="0" applyFont="1"/>
    <xf numFmtId="0" fontId="37" fillId="0" borderId="0" xfId="0" applyFont="1" applyBorder="1"/>
    <xf numFmtId="0" fontId="24" fillId="0" borderId="0" xfId="0" applyFont="1"/>
    <xf numFmtId="0" fontId="6" fillId="0" borderId="0" xfId="0" applyFont="1"/>
    <xf numFmtId="38" fontId="6" fillId="0" borderId="0" xfId="0" applyNumberFormat="1" applyFont="1"/>
    <xf numFmtId="0" fontId="6" fillId="0" borderId="0" xfId="0" applyFont="1" applyBorder="1"/>
    <xf numFmtId="1" fontId="24" fillId="0" borderId="0" xfId="0" applyNumberFormat="1" applyFont="1"/>
    <xf numFmtId="0" fontId="21" fillId="0" borderId="33" xfId="1" applyFont="1" applyFill="1" applyBorder="1" applyAlignment="1">
      <alignment horizontal="left" vertical="center"/>
    </xf>
    <xf numFmtId="0" fontId="3" fillId="0" borderId="33" xfId="1" applyFont="1" applyFill="1" applyBorder="1" applyAlignment="1">
      <alignment horizontal="center" vertical="center"/>
    </xf>
    <xf numFmtId="165" fontId="3" fillId="0" borderId="26" xfId="2" applyNumberFormat="1" applyFont="1" applyFill="1" applyBorder="1" applyAlignment="1">
      <alignment horizontal="center"/>
    </xf>
    <xf numFmtId="165" fontId="3" fillId="0" borderId="97" xfId="2" applyNumberFormat="1" applyFont="1" applyFill="1" applyBorder="1" applyAlignment="1">
      <alignment horizontal="center"/>
    </xf>
    <xf numFmtId="38" fontId="21" fillId="0" borderId="41" xfId="1" applyNumberFormat="1" applyFont="1" applyFill="1" applyBorder="1" applyAlignment="1">
      <alignment horizontal="center" vertical="center"/>
    </xf>
    <xf numFmtId="38" fontId="21" fillId="0" borderId="42" xfId="1" applyNumberFormat="1" applyFont="1" applyFill="1" applyBorder="1" applyAlignment="1">
      <alignment horizontal="center" vertical="center"/>
    </xf>
    <xf numFmtId="38" fontId="21" fillId="0" borderId="71" xfId="1" applyNumberFormat="1" applyFont="1" applyFill="1" applyBorder="1" applyAlignment="1">
      <alignment horizontal="center" vertical="center"/>
    </xf>
    <xf numFmtId="38" fontId="23" fillId="0" borderId="10" xfId="1" applyNumberFormat="1" applyFont="1" applyFill="1" applyBorder="1" applyAlignment="1">
      <alignment horizontal="center" vertical="center"/>
    </xf>
    <xf numFmtId="0" fontId="21" fillId="0" borderId="35" xfId="1" applyFont="1" applyFill="1" applyBorder="1" applyAlignment="1">
      <alignment horizontal="left" vertical="center"/>
    </xf>
    <xf numFmtId="0" fontId="3" fillId="0" borderId="35" xfId="1" applyFont="1" applyFill="1" applyBorder="1" applyAlignment="1">
      <alignment horizontal="center" vertical="center"/>
    </xf>
    <xf numFmtId="165" fontId="3" fillId="0" borderId="24" xfId="2" applyNumberFormat="1" applyFont="1" applyFill="1" applyBorder="1" applyAlignment="1">
      <alignment horizontal="center"/>
    </xf>
    <xf numFmtId="165" fontId="3" fillId="0" borderId="25" xfId="2" applyNumberFormat="1" applyFont="1" applyFill="1" applyBorder="1" applyAlignment="1">
      <alignment horizontal="center"/>
    </xf>
    <xf numFmtId="38" fontId="21" fillId="0" borderId="35" xfId="1" applyNumberFormat="1" applyFont="1" applyFill="1" applyBorder="1" applyAlignment="1">
      <alignment horizontal="center" vertical="center"/>
    </xf>
    <xf numFmtId="38" fontId="21" fillId="0" borderId="36" xfId="1" applyNumberFormat="1" applyFont="1" applyFill="1" applyBorder="1" applyAlignment="1">
      <alignment horizontal="center" vertical="center"/>
    </xf>
    <xf numFmtId="38" fontId="21" fillId="0" borderId="45" xfId="1" applyNumberFormat="1" applyFont="1" applyFill="1" applyBorder="1" applyAlignment="1">
      <alignment horizontal="center" vertical="center"/>
    </xf>
    <xf numFmtId="38" fontId="23" fillId="0" borderId="46" xfId="1" applyNumberFormat="1" applyFont="1" applyFill="1" applyBorder="1" applyAlignment="1">
      <alignment horizontal="center" vertical="center"/>
    </xf>
    <xf numFmtId="0" fontId="21" fillId="0" borderId="57" xfId="1" applyFont="1" applyFill="1" applyBorder="1" applyAlignment="1">
      <alignment horizontal="left" vertical="center"/>
    </xf>
    <xf numFmtId="0" fontId="3" fillId="0" borderId="37" xfId="1" applyFont="1" applyFill="1" applyBorder="1" applyAlignment="1">
      <alignment horizontal="center" vertical="center"/>
    </xf>
    <xf numFmtId="165" fontId="3" fillId="0" borderId="30" xfId="2" applyNumberFormat="1" applyFont="1" applyFill="1" applyBorder="1" applyAlignment="1">
      <alignment horizontal="center"/>
    </xf>
    <xf numFmtId="165" fontId="3" fillId="0" borderId="31" xfId="2" applyNumberFormat="1" applyFont="1" applyFill="1" applyBorder="1" applyAlignment="1">
      <alignment horizontal="center"/>
    </xf>
    <xf numFmtId="38" fontId="21" fillId="0" borderId="37" xfId="1" applyNumberFormat="1" applyFont="1" applyFill="1" applyBorder="1" applyAlignment="1">
      <alignment horizontal="center" vertical="center"/>
    </xf>
    <xf numFmtId="38" fontId="21" fillId="0" borderId="38" xfId="1" applyNumberFormat="1" applyFont="1" applyFill="1" applyBorder="1" applyAlignment="1">
      <alignment horizontal="center" vertical="center"/>
    </xf>
    <xf numFmtId="38" fontId="21" fillId="0" borderId="66" xfId="1" applyNumberFormat="1" applyFont="1" applyFill="1" applyBorder="1" applyAlignment="1">
      <alignment horizontal="center" vertical="center"/>
    </xf>
    <xf numFmtId="38" fontId="23" fillId="0" borderId="67" xfId="1" applyNumberFormat="1" applyFont="1" applyFill="1" applyBorder="1" applyAlignment="1">
      <alignment horizontal="center" vertical="center"/>
    </xf>
    <xf numFmtId="0" fontId="21" fillId="0" borderId="41" xfId="1" applyFont="1" applyFill="1" applyBorder="1" applyAlignment="1">
      <alignment horizontal="left" vertical="center"/>
    </xf>
    <xf numFmtId="0" fontId="3" fillId="0" borderId="41" xfId="1" applyFont="1" applyFill="1" applyBorder="1" applyAlignment="1">
      <alignment horizontal="center" vertical="center"/>
    </xf>
    <xf numFmtId="165" fontId="3" fillId="0" borderId="19" xfId="2" applyNumberFormat="1" applyFont="1" applyFill="1" applyBorder="1" applyAlignment="1">
      <alignment horizontal="center"/>
    </xf>
    <xf numFmtId="165" fontId="3" fillId="0" borderId="20" xfId="2" applyNumberFormat="1" applyFont="1" applyFill="1" applyBorder="1" applyAlignment="1">
      <alignment horizontal="center"/>
    </xf>
    <xf numFmtId="38" fontId="23" fillId="0" borderId="41" xfId="1" applyNumberFormat="1" applyFont="1" applyFill="1" applyBorder="1" applyAlignment="1">
      <alignment horizontal="center" vertical="center"/>
    </xf>
    <xf numFmtId="38" fontId="21" fillId="0" borderId="10" xfId="1" applyNumberFormat="1" applyFont="1" applyFill="1" applyBorder="1" applyAlignment="1">
      <alignment horizontal="center" vertical="center"/>
    </xf>
    <xf numFmtId="38" fontId="23" fillId="0" borderId="35" xfId="1" applyNumberFormat="1" applyFont="1" applyFill="1" applyBorder="1" applyAlignment="1">
      <alignment horizontal="center" vertical="center"/>
    </xf>
    <xf numFmtId="38" fontId="21" fillId="0" borderId="46" xfId="1" applyNumberFormat="1" applyFont="1" applyFill="1" applyBorder="1" applyAlignment="1">
      <alignment horizontal="center" vertical="center"/>
    </xf>
    <xf numFmtId="0" fontId="21" fillId="0" borderId="37" xfId="1" applyFont="1" applyFill="1" applyBorder="1" applyAlignment="1">
      <alignment horizontal="left" vertical="center"/>
    </xf>
    <xf numFmtId="38" fontId="23" fillId="0" borderId="37" xfId="1" applyNumberFormat="1" applyFont="1" applyFill="1" applyBorder="1" applyAlignment="1">
      <alignment horizontal="center" vertical="center"/>
    </xf>
    <xf numFmtId="38" fontId="21" fillId="0" borderId="67" xfId="1" applyNumberFormat="1" applyFont="1" applyFill="1" applyBorder="1" applyAlignment="1">
      <alignment horizontal="center" vertical="center"/>
    </xf>
    <xf numFmtId="38" fontId="21" fillId="0" borderId="99" xfId="1" applyNumberFormat="1" applyFont="1" applyFill="1" applyBorder="1" applyAlignment="1">
      <alignment horizontal="center" vertical="center"/>
    </xf>
    <xf numFmtId="38" fontId="21" fillId="0" borderId="34" xfId="1" applyNumberFormat="1" applyFont="1" applyFill="1" applyBorder="1" applyAlignment="1">
      <alignment horizontal="center" vertical="center"/>
    </xf>
    <xf numFmtId="38" fontId="23" fillId="0" borderId="12" xfId="1" applyNumberFormat="1" applyFont="1" applyFill="1" applyBorder="1" applyAlignment="1">
      <alignment horizontal="center" vertical="center"/>
    </xf>
    <xf numFmtId="38" fontId="21" fillId="0" borderId="83" xfId="1" applyNumberFormat="1" applyFont="1" applyFill="1" applyBorder="1" applyAlignment="1">
      <alignment horizontal="center" vertical="center"/>
    </xf>
    <xf numFmtId="38" fontId="21" fillId="0" borderId="84" xfId="1" applyNumberFormat="1" applyFont="1" applyFill="1" applyBorder="1" applyAlignment="1">
      <alignment horizontal="center" vertical="center"/>
    </xf>
    <xf numFmtId="38" fontId="21" fillId="0" borderId="58" xfId="1" applyNumberFormat="1" applyFont="1" applyFill="1" applyBorder="1" applyAlignment="1">
      <alignment horizontal="center" vertical="center"/>
    </xf>
    <xf numFmtId="38" fontId="23" fillId="0" borderId="60" xfId="1" applyNumberFormat="1" applyFont="1" applyFill="1" applyBorder="1" applyAlignment="1">
      <alignment horizontal="center" vertical="center"/>
    </xf>
    <xf numFmtId="38" fontId="23" fillId="0" borderId="33" xfId="1" applyNumberFormat="1" applyFont="1" applyFill="1" applyBorder="1" applyAlignment="1">
      <alignment horizontal="center" vertical="center"/>
    </xf>
    <xf numFmtId="38" fontId="21" fillId="0" borderId="43" xfId="1" applyNumberFormat="1" applyFont="1" applyFill="1" applyBorder="1" applyAlignment="1">
      <alignment horizontal="center" vertical="center"/>
    </xf>
    <xf numFmtId="38" fontId="23" fillId="0" borderId="57" xfId="1" applyNumberFormat="1" applyFont="1" applyFill="1" applyBorder="1" applyAlignment="1">
      <alignment horizontal="center" vertical="center"/>
    </xf>
    <xf numFmtId="38" fontId="21" fillId="0" borderId="59" xfId="1" applyNumberFormat="1" applyFont="1" applyFill="1" applyBorder="1" applyAlignment="1">
      <alignment horizontal="center" vertical="center"/>
    </xf>
    <xf numFmtId="38" fontId="23" fillId="0" borderId="53" xfId="1" applyNumberFormat="1" applyFont="1" applyFill="1" applyBorder="1" applyAlignment="1">
      <alignment horizontal="center" vertical="center"/>
    </xf>
    <xf numFmtId="38" fontId="21" fillId="0" borderId="54" xfId="1" applyNumberFormat="1" applyFont="1" applyFill="1" applyBorder="1" applyAlignment="1">
      <alignment horizontal="center" vertical="center"/>
    </xf>
    <xf numFmtId="38" fontId="21" fillId="0" borderId="55" xfId="1" applyNumberFormat="1" applyFont="1" applyFill="1" applyBorder="1" applyAlignment="1">
      <alignment horizontal="center" vertical="center"/>
    </xf>
    <xf numFmtId="38" fontId="23" fillId="0" borderId="56" xfId="1" applyNumberFormat="1" applyFont="1" applyFill="1" applyBorder="1" applyAlignment="1">
      <alignment horizontal="center" vertical="center"/>
    </xf>
    <xf numFmtId="38" fontId="23" fillId="0" borderId="49" xfId="1" applyNumberFormat="1" applyFont="1" applyFill="1" applyBorder="1" applyAlignment="1">
      <alignment horizontal="center" vertical="center"/>
    </xf>
    <xf numFmtId="38" fontId="21" fillId="0" borderId="50" xfId="1" applyNumberFormat="1" applyFont="1" applyFill="1" applyBorder="1" applyAlignment="1">
      <alignment horizontal="center" vertical="center"/>
    </xf>
    <xf numFmtId="38" fontId="23" fillId="0" borderId="52" xfId="1" applyNumberFormat="1" applyFont="1" applyFill="1" applyBorder="1" applyAlignment="1">
      <alignment horizontal="center" vertical="center"/>
    </xf>
    <xf numFmtId="38" fontId="21" fillId="0" borderId="19" xfId="1" applyNumberFormat="1" applyFont="1" applyFill="1" applyBorder="1" applyAlignment="1">
      <alignment horizontal="center" vertical="center"/>
    </xf>
    <xf numFmtId="38" fontId="22" fillId="0" borderId="19" xfId="1" applyNumberFormat="1" applyFont="1" applyFill="1" applyBorder="1" applyAlignment="1">
      <alignment vertical="center"/>
    </xf>
    <xf numFmtId="38" fontId="21" fillId="0" borderId="21" xfId="1" applyNumberFormat="1" applyFont="1" applyFill="1" applyBorder="1" applyAlignment="1">
      <alignment horizontal="center" vertical="center"/>
    </xf>
    <xf numFmtId="38" fontId="21" fillId="0" borderId="24" xfId="1" applyNumberFormat="1" applyFont="1" applyFill="1" applyBorder="1" applyAlignment="1">
      <alignment horizontal="center" vertical="center"/>
    </xf>
    <xf numFmtId="38" fontId="22" fillId="0" borderId="24" xfId="1" applyNumberFormat="1" applyFont="1" applyFill="1" applyBorder="1" applyAlignment="1">
      <alignment vertical="center"/>
    </xf>
    <xf numFmtId="38" fontId="21" fillId="0" borderId="81" xfId="1" applyNumberFormat="1" applyFont="1" applyFill="1" applyBorder="1" applyAlignment="1">
      <alignment horizontal="center" vertical="center"/>
    </xf>
    <xf numFmtId="38" fontId="21" fillId="0" borderId="30" xfId="1" applyNumberFormat="1" applyFont="1" applyFill="1" applyBorder="1" applyAlignment="1">
      <alignment horizontal="center" vertical="center"/>
    </xf>
    <xf numFmtId="38" fontId="22" fillId="0" borderId="30" xfId="1" applyNumberFormat="1" applyFont="1" applyFill="1" applyBorder="1" applyAlignment="1">
      <alignment vertical="center"/>
    </xf>
    <xf numFmtId="38" fontId="21" fillId="0" borderId="32" xfId="1" applyNumberFormat="1" applyFont="1" applyFill="1" applyBorder="1" applyAlignment="1">
      <alignment horizontal="center" vertical="center"/>
    </xf>
    <xf numFmtId="38" fontId="21" fillId="0" borderId="82" xfId="1" applyNumberFormat="1" applyFont="1" applyFill="1" applyBorder="1" applyAlignment="1">
      <alignment horizontal="center" vertical="center"/>
    </xf>
    <xf numFmtId="38" fontId="21" fillId="0" borderId="100" xfId="1" applyNumberFormat="1" applyFont="1" applyFill="1" applyBorder="1" applyAlignment="1">
      <alignment horizontal="center" vertical="center"/>
    </xf>
    <xf numFmtId="38" fontId="21" fillId="0" borderId="62" xfId="1" applyNumberFormat="1" applyFont="1" applyFill="1" applyBorder="1" applyAlignment="1">
      <alignment horizontal="center" vertical="center"/>
    </xf>
    <xf numFmtId="38" fontId="21" fillId="0" borderId="101" xfId="1" applyNumberFormat="1" applyFont="1" applyFill="1" applyBorder="1" applyAlignment="1">
      <alignment horizontal="center" vertical="center"/>
    </xf>
    <xf numFmtId="38" fontId="21" fillId="0" borderId="53" xfId="1" applyNumberFormat="1" applyFont="1" applyFill="1" applyBorder="1" applyAlignment="1">
      <alignment horizontal="center" vertical="center"/>
    </xf>
    <xf numFmtId="38" fontId="21" fillId="0" borderId="56" xfId="1" applyNumberFormat="1" applyFont="1" applyFill="1" applyBorder="1" applyAlignment="1">
      <alignment horizontal="center" vertical="center"/>
    </xf>
    <xf numFmtId="38" fontId="21" fillId="0" borderId="57" xfId="1" applyNumberFormat="1" applyFont="1" applyFill="1" applyBorder="1" applyAlignment="1">
      <alignment horizontal="center" vertical="center"/>
    </xf>
    <xf numFmtId="38" fontId="21" fillId="0" borderId="60" xfId="1" applyNumberFormat="1" applyFont="1" applyFill="1" applyBorder="1" applyAlignment="1">
      <alignment horizontal="center" vertical="center"/>
    </xf>
    <xf numFmtId="0" fontId="21" fillId="0" borderId="49" xfId="1" applyFont="1" applyFill="1" applyBorder="1" applyAlignment="1">
      <alignment horizontal="left" vertical="center"/>
    </xf>
    <xf numFmtId="0" fontId="3" fillId="0" borderId="49" xfId="1" applyFont="1" applyFill="1" applyBorder="1" applyAlignment="1">
      <alignment horizontal="center" vertical="center"/>
    </xf>
    <xf numFmtId="165" fontId="3" fillId="0" borderId="74" xfId="2" applyNumberFormat="1" applyFont="1" applyFill="1" applyBorder="1" applyAlignment="1">
      <alignment horizontal="center"/>
    </xf>
    <xf numFmtId="165" fontId="3" fillId="0" borderId="75" xfId="2" applyNumberFormat="1" applyFont="1" applyFill="1" applyBorder="1" applyAlignment="1">
      <alignment horizontal="center"/>
    </xf>
    <xf numFmtId="38" fontId="21" fillId="0" borderId="133" xfId="1" applyNumberFormat="1" applyFont="1" applyFill="1" applyBorder="1" applyAlignment="1">
      <alignment horizontal="center" vertical="center"/>
    </xf>
    <xf numFmtId="38" fontId="21" fillId="0" borderId="51" xfId="1" applyNumberFormat="1" applyFont="1" applyFill="1" applyBorder="1" applyAlignment="1">
      <alignment horizontal="center" vertical="center"/>
    </xf>
    <xf numFmtId="38" fontId="21" fillId="0" borderId="136" xfId="1" applyNumberFormat="1" applyFont="1" applyFill="1" applyBorder="1" applyAlignment="1">
      <alignment horizontal="center" vertical="center"/>
    </xf>
    <xf numFmtId="38" fontId="21" fillId="0" borderId="137" xfId="1" applyNumberFormat="1" applyFont="1" applyFill="1" applyBorder="1" applyAlignment="1">
      <alignment horizontal="center" vertical="center"/>
    </xf>
    <xf numFmtId="38" fontId="21" fillId="0" borderId="138" xfId="1" applyNumberFormat="1" applyFont="1" applyFill="1" applyBorder="1" applyAlignment="1">
      <alignment horizontal="center" vertical="center"/>
    </xf>
    <xf numFmtId="38" fontId="21" fillId="0" borderId="89" xfId="1" applyNumberFormat="1" applyFont="1" applyFill="1" applyBorder="1" applyAlignment="1">
      <alignment horizontal="center" vertical="center"/>
    </xf>
    <xf numFmtId="38" fontId="21" fillId="0" borderId="87" xfId="1" applyNumberFormat="1" applyFont="1" applyFill="1" applyBorder="1" applyAlignment="1">
      <alignment horizontal="center" vertical="center"/>
    </xf>
    <xf numFmtId="38" fontId="21" fillId="0" borderId="88" xfId="1" applyNumberFormat="1" applyFont="1" applyFill="1" applyBorder="1" applyAlignment="1">
      <alignment horizontal="center" vertical="center"/>
    </xf>
    <xf numFmtId="38" fontId="21" fillId="0" borderId="102" xfId="1" applyNumberFormat="1" applyFont="1" applyFill="1" applyBorder="1" applyAlignment="1">
      <alignment horizontal="center" vertical="center"/>
    </xf>
    <xf numFmtId="38" fontId="21" fillId="0" borderId="103" xfId="1" applyNumberFormat="1" applyFont="1" applyFill="1" applyBorder="1" applyAlignment="1">
      <alignment horizontal="center" vertical="center"/>
    </xf>
    <xf numFmtId="38" fontId="21" fillId="0" borderId="98" xfId="1" applyNumberFormat="1" applyFont="1" applyFill="1" applyBorder="1" applyAlignment="1">
      <alignment horizontal="center" vertical="center"/>
    </xf>
    <xf numFmtId="38" fontId="21" fillId="0" borderId="134" xfId="1" applyNumberFormat="1" applyFont="1" applyFill="1" applyBorder="1" applyAlignment="1">
      <alignment horizontal="center" vertical="center"/>
    </xf>
    <xf numFmtId="38" fontId="21" fillId="0" borderId="135" xfId="1" applyNumberFormat="1" applyFont="1" applyFill="1" applyBorder="1" applyAlignment="1">
      <alignment horizontal="center" vertical="center"/>
    </xf>
    <xf numFmtId="38" fontId="21" fillId="0" borderId="73" xfId="1" applyNumberFormat="1" applyFont="1" applyFill="1" applyBorder="1" applyAlignment="1">
      <alignment horizontal="center" vertical="center"/>
    </xf>
    <xf numFmtId="38" fontId="23" fillId="0" borderId="18" xfId="0" applyNumberFormat="1" applyFont="1" applyFill="1" applyBorder="1" applyAlignment="1">
      <alignment horizontal="center"/>
    </xf>
    <xf numFmtId="38" fontId="23" fillId="0" borderId="19" xfId="0" applyNumberFormat="1" applyFont="1" applyFill="1" applyBorder="1" applyAlignment="1">
      <alignment horizontal="center"/>
    </xf>
    <xf numFmtId="38" fontId="23" fillId="0" borderId="21" xfId="0" applyNumberFormat="1" applyFont="1" applyFill="1" applyBorder="1" applyAlignment="1">
      <alignment horizontal="center"/>
    </xf>
    <xf numFmtId="38" fontId="23" fillId="0" borderId="23" xfId="0" applyNumberFormat="1" applyFont="1" applyFill="1" applyBorder="1" applyAlignment="1">
      <alignment horizontal="center"/>
    </xf>
    <xf numFmtId="38" fontId="23" fillId="0" borderId="24" xfId="0" applyNumberFormat="1" applyFont="1" applyFill="1" applyBorder="1" applyAlignment="1">
      <alignment horizontal="center"/>
    </xf>
    <xf numFmtId="38" fontId="23" fillId="0" borderId="81" xfId="0" applyNumberFormat="1" applyFont="1" applyFill="1" applyBorder="1" applyAlignment="1">
      <alignment horizontal="center"/>
    </xf>
    <xf numFmtId="38" fontId="23" fillId="0" borderId="94" xfId="0" applyNumberFormat="1" applyFont="1" applyFill="1" applyBorder="1" applyAlignment="1">
      <alignment horizontal="center"/>
    </xf>
    <xf numFmtId="38" fontId="23" fillId="0" borderId="74" xfId="0" applyNumberFormat="1" applyFont="1" applyFill="1" applyBorder="1" applyAlignment="1">
      <alignment horizontal="center"/>
    </xf>
    <xf numFmtId="38" fontId="23" fillId="0" borderId="104" xfId="0" applyNumberFormat="1" applyFont="1" applyFill="1" applyBorder="1" applyAlignment="1">
      <alignment horizontal="center"/>
    </xf>
    <xf numFmtId="38" fontId="23" fillId="0" borderId="29" xfId="0" applyNumberFormat="1" applyFont="1" applyFill="1" applyBorder="1" applyAlignment="1">
      <alignment horizontal="center"/>
    </xf>
    <xf numFmtId="38" fontId="23" fillId="0" borderId="30" xfId="0" applyNumberFormat="1" applyFont="1" applyFill="1" applyBorder="1" applyAlignment="1">
      <alignment horizontal="center"/>
    </xf>
    <xf numFmtId="38" fontId="23" fillId="0" borderId="32" xfId="0" applyNumberFormat="1" applyFont="1" applyFill="1" applyBorder="1" applyAlignment="1">
      <alignment horizontal="center"/>
    </xf>
    <xf numFmtId="38" fontId="23" fillId="0" borderId="72" xfId="0" applyNumberFormat="1" applyFont="1" applyFill="1" applyBorder="1" applyAlignment="1">
      <alignment horizontal="center"/>
    </xf>
    <xf numFmtId="38" fontId="23" fillId="0" borderId="26" xfId="0" applyNumberFormat="1" applyFont="1" applyFill="1" applyBorder="1" applyAlignment="1">
      <alignment horizontal="center"/>
    </xf>
    <xf numFmtId="38" fontId="23" fillId="0" borderId="27" xfId="0" applyNumberFormat="1" applyFont="1" applyFill="1" applyBorder="1" applyAlignment="1">
      <alignment horizontal="center"/>
    </xf>
    <xf numFmtId="38" fontId="21" fillId="19" borderId="42" xfId="1" applyNumberFormat="1" applyFont="1" applyFill="1" applyBorder="1" applyAlignment="1">
      <alignment horizontal="center" vertical="center"/>
    </xf>
    <xf numFmtId="38" fontId="21" fillId="19" borderId="36" xfId="1" applyNumberFormat="1" applyFont="1" applyFill="1" applyBorder="1" applyAlignment="1">
      <alignment horizontal="center" vertical="center"/>
    </xf>
    <xf numFmtId="38" fontId="21" fillId="19" borderId="38" xfId="1" applyNumberFormat="1" applyFont="1" applyFill="1" applyBorder="1" applyAlignment="1">
      <alignment horizontal="center" vertical="center"/>
    </xf>
    <xf numFmtId="38" fontId="21" fillId="19" borderId="34" xfId="1" applyNumberFormat="1" applyFont="1" applyFill="1" applyBorder="1" applyAlignment="1">
      <alignment horizontal="center" vertical="center"/>
    </xf>
    <xf numFmtId="38" fontId="21" fillId="19" borderId="58" xfId="1" applyNumberFormat="1" applyFont="1" applyFill="1" applyBorder="1" applyAlignment="1">
      <alignment horizontal="center" vertical="center"/>
    </xf>
    <xf numFmtId="38" fontId="21" fillId="19" borderId="54" xfId="1" applyNumberFormat="1" applyFont="1" applyFill="1" applyBorder="1" applyAlignment="1">
      <alignment horizontal="center" vertical="center"/>
    </xf>
    <xf numFmtId="38" fontId="21" fillId="19" borderId="50" xfId="1" applyNumberFormat="1" applyFont="1" applyFill="1" applyBorder="1" applyAlignment="1">
      <alignment horizontal="center" vertical="center"/>
    </xf>
    <xf numFmtId="38" fontId="21" fillId="19" borderId="71" xfId="1" applyNumberFormat="1" applyFont="1" applyFill="1" applyBorder="1" applyAlignment="1">
      <alignment horizontal="center" vertical="center"/>
    </xf>
    <xf numFmtId="38" fontId="21" fillId="19" borderId="45" xfId="1" applyNumberFormat="1" applyFont="1" applyFill="1" applyBorder="1" applyAlignment="1">
      <alignment horizontal="center" vertical="center"/>
    </xf>
    <xf numFmtId="38" fontId="21" fillId="19" borderId="66" xfId="1" applyNumberFormat="1" applyFont="1" applyFill="1" applyBorder="1" applyAlignment="1">
      <alignment horizontal="center" vertical="center"/>
    </xf>
    <xf numFmtId="38" fontId="21" fillId="19" borderId="76" xfId="1" applyNumberFormat="1" applyFont="1" applyFill="1" applyBorder="1" applyAlignment="1">
      <alignment horizontal="center" vertical="center"/>
    </xf>
    <xf numFmtId="38" fontId="21" fillId="19" borderId="77" xfId="1" applyNumberFormat="1" applyFont="1" applyFill="1" applyBorder="1" applyAlignment="1">
      <alignment horizontal="center" vertical="center"/>
    </xf>
    <xf numFmtId="38" fontId="21" fillId="19" borderId="78" xfId="1" applyNumberFormat="1" applyFont="1" applyFill="1" applyBorder="1" applyAlignment="1">
      <alignment horizontal="center" vertical="center"/>
    </xf>
    <xf numFmtId="38" fontId="21" fillId="19" borderId="55" xfId="1" applyNumberFormat="1" applyFont="1" applyFill="1" applyBorder="1" applyAlignment="1">
      <alignment horizontal="center" vertical="center"/>
    </xf>
    <xf numFmtId="38" fontId="21" fillId="19" borderId="51" xfId="1" applyNumberFormat="1" applyFont="1" applyFill="1" applyBorder="1" applyAlignment="1">
      <alignment horizontal="center" vertical="center"/>
    </xf>
    <xf numFmtId="38" fontId="21" fillId="19" borderId="137" xfId="1" applyNumberFormat="1" applyFont="1" applyFill="1" applyBorder="1" applyAlignment="1">
      <alignment horizontal="center" vertical="center"/>
    </xf>
    <xf numFmtId="38" fontId="21" fillId="19" borderId="87" xfId="1" applyNumberFormat="1" applyFont="1" applyFill="1" applyBorder="1" applyAlignment="1">
      <alignment horizontal="center" vertical="center"/>
    </xf>
    <xf numFmtId="38" fontId="21" fillId="19" borderId="103" xfId="1" applyNumberFormat="1" applyFont="1" applyFill="1" applyBorder="1" applyAlignment="1">
      <alignment horizontal="center" vertical="center"/>
    </xf>
    <xf numFmtId="38" fontId="21" fillId="19" borderId="135" xfId="1" applyNumberFormat="1" applyFont="1" applyFill="1" applyBorder="1" applyAlignment="1">
      <alignment horizontal="center" vertical="center"/>
    </xf>
    <xf numFmtId="38" fontId="23" fillId="19" borderId="19" xfId="0" applyNumberFormat="1" applyFont="1" applyFill="1" applyBorder="1" applyAlignment="1">
      <alignment horizontal="center"/>
    </xf>
    <xf numFmtId="38" fontId="23" fillId="19" borderId="24" xfId="0" applyNumberFormat="1" applyFont="1" applyFill="1" applyBorder="1" applyAlignment="1">
      <alignment horizontal="center"/>
    </xf>
    <xf numFmtId="38" fontId="23" fillId="19" borderId="74" xfId="0" applyNumberFormat="1" applyFont="1" applyFill="1" applyBorder="1" applyAlignment="1">
      <alignment horizontal="center"/>
    </xf>
    <xf numFmtId="38" fontId="23" fillId="19" borderId="30" xfId="0" applyNumberFormat="1" applyFont="1" applyFill="1" applyBorder="1" applyAlignment="1">
      <alignment horizontal="center"/>
    </xf>
    <xf numFmtId="38" fontId="23" fillId="19" borderId="26" xfId="0" applyNumberFormat="1" applyFont="1" applyFill="1" applyBorder="1" applyAlignment="1">
      <alignment horizontal="center"/>
    </xf>
    <xf numFmtId="0" fontId="6" fillId="0" borderId="17" xfId="1" applyFont="1" applyFill="1" applyBorder="1" applyAlignment="1">
      <alignment horizontal="left" vertical="center"/>
    </xf>
    <xf numFmtId="0" fontId="3" fillId="0" borderId="18" xfId="1" applyFont="1" applyFill="1" applyBorder="1" applyAlignment="1">
      <alignment horizontal="center" vertical="center"/>
    </xf>
    <xf numFmtId="38" fontId="6" fillId="0" borderId="18" xfId="3" applyNumberFormat="1" applyFont="1" applyFill="1" applyBorder="1" applyAlignment="1">
      <alignment horizontal="center" vertical="center"/>
    </xf>
    <xf numFmtId="38" fontId="6" fillId="0" borderId="19" xfId="3" applyNumberFormat="1" applyFont="1" applyFill="1" applyBorder="1" applyAlignment="1">
      <alignment horizontal="center" vertical="center"/>
    </xf>
    <xf numFmtId="38" fontId="6" fillId="0" borderId="19" xfId="1" applyNumberFormat="1" applyFont="1" applyFill="1" applyBorder="1" applyAlignment="1">
      <alignment horizontal="center" vertical="center"/>
    </xf>
    <xf numFmtId="38" fontId="28" fillId="0" borderId="19" xfId="1" applyNumberFormat="1" applyFont="1" applyFill="1" applyBorder="1" applyAlignment="1">
      <alignment horizontal="center" vertical="center"/>
    </xf>
    <xf numFmtId="38" fontId="28" fillId="0" borderId="21" xfId="1" applyNumberFormat="1" applyFont="1" applyFill="1" applyBorder="1" applyAlignment="1">
      <alignment horizontal="center" vertical="center"/>
    </xf>
    <xf numFmtId="0" fontId="6" fillId="0" borderId="22" xfId="1" applyFont="1" applyFill="1" applyBorder="1" applyAlignment="1">
      <alignment horizontal="left" vertical="center"/>
    </xf>
    <xf numFmtId="0" fontId="3" fillId="0" borderId="23" xfId="1" applyFont="1" applyFill="1" applyBorder="1" applyAlignment="1">
      <alignment horizontal="center" vertical="center"/>
    </xf>
    <xf numFmtId="38" fontId="6" fillId="0" borderId="23" xfId="3" applyNumberFormat="1" applyFont="1" applyFill="1" applyBorder="1" applyAlignment="1">
      <alignment horizontal="center" vertical="center"/>
    </xf>
    <xf numFmtId="38" fontId="6" fillId="0" borderId="24" xfId="3" applyNumberFormat="1" applyFont="1" applyFill="1" applyBorder="1" applyAlignment="1">
      <alignment horizontal="center" vertical="center"/>
    </xf>
    <xf numFmtId="38" fontId="6" fillId="0" borderId="26" xfId="1" applyNumberFormat="1" applyFont="1" applyFill="1" applyBorder="1" applyAlignment="1">
      <alignment horizontal="center" vertical="center"/>
    </xf>
    <xf numFmtId="38" fontId="28" fillId="0" borderId="26" xfId="1" applyNumberFormat="1" applyFont="1" applyFill="1" applyBorder="1" applyAlignment="1">
      <alignment horizontal="center" vertical="center"/>
    </xf>
    <xf numFmtId="38" fontId="28" fillId="0" borderId="27" xfId="1" applyNumberFormat="1" applyFont="1" applyFill="1" applyBorder="1" applyAlignment="1">
      <alignment horizontal="center" vertical="center"/>
    </xf>
    <xf numFmtId="0" fontId="6" fillId="0" borderId="28" xfId="1" applyFont="1" applyFill="1" applyBorder="1" applyAlignment="1">
      <alignment horizontal="left" vertical="center"/>
    </xf>
    <xf numFmtId="0" fontId="3" fillId="0" borderId="29" xfId="1" applyFont="1" applyFill="1" applyBorder="1" applyAlignment="1">
      <alignment horizontal="center" vertical="center"/>
    </xf>
    <xf numFmtId="38" fontId="6" fillId="0" borderId="29" xfId="3" applyNumberFormat="1" applyFont="1" applyFill="1" applyBorder="1" applyAlignment="1">
      <alignment horizontal="center" vertical="center"/>
    </xf>
    <xf numFmtId="38" fontId="6" fillId="0" borderId="30" xfId="3" applyNumberFormat="1" applyFont="1" applyFill="1" applyBorder="1" applyAlignment="1">
      <alignment horizontal="center" vertical="center"/>
    </xf>
    <xf numFmtId="38" fontId="6" fillId="0" borderId="30" xfId="1" applyNumberFormat="1" applyFont="1" applyFill="1" applyBorder="1" applyAlignment="1">
      <alignment horizontal="center" vertical="center"/>
    </xf>
    <xf numFmtId="38" fontId="28" fillId="0" borderId="30" xfId="1" applyNumberFormat="1" applyFont="1" applyFill="1" applyBorder="1" applyAlignment="1">
      <alignment horizontal="center" vertical="center"/>
    </xf>
    <xf numFmtId="38" fontId="28" fillId="0" borderId="32" xfId="1" applyNumberFormat="1" applyFont="1" applyFill="1" applyBorder="1" applyAlignment="1">
      <alignment horizontal="center" vertical="center"/>
    </xf>
    <xf numFmtId="38" fontId="28" fillId="0" borderId="33" xfId="1" applyNumberFormat="1" applyFont="1" applyFill="1" applyBorder="1" applyAlignment="1">
      <alignment horizontal="center" vertical="center"/>
    </xf>
    <xf numFmtId="38" fontId="28" fillId="0" borderId="34" xfId="1" applyNumberFormat="1" applyFont="1" applyFill="1" applyBorder="1" applyAlignment="1">
      <alignment horizontal="center" vertical="center"/>
    </xf>
    <xf numFmtId="38" fontId="6" fillId="0" borderId="34" xfId="1" applyNumberFormat="1" applyFont="1" applyFill="1" applyBorder="1" applyAlignment="1">
      <alignment horizontal="center" vertical="center"/>
    </xf>
    <xf numFmtId="38" fontId="28" fillId="0" borderId="12" xfId="1" applyNumberFormat="1" applyFont="1" applyFill="1" applyBorder="1" applyAlignment="1">
      <alignment horizontal="center" vertical="center"/>
    </xf>
    <xf numFmtId="38" fontId="28" fillId="0" borderId="35" xfId="1" applyNumberFormat="1" applyFont="1" applyFill="1" applyBorder="1" applyAlignment="1">
      <alignment horizontal="center" vertical="center"/>
    </xf>
    <xf numFmtId="38" fontId="28" fillId="0" borderId="36" xfId="1" applyNumberFormat="1" applyFont="1" applyFill="1" applyBorder="1" applyAlignment="1">
      <alignment horizontal="center" vertical="center"/>
    </xf>
    <xf numFmtId="38" fontId="6" fillId="0" borderId="36" xfId="1" applyNumberFormat="1" applyFont="1" applyFill="1" applyBorder="1" applyAlignment="1">
      <alignment horizontal="center" vertical="center"/>
    </xf>
    <xf numFmtId="38" fontId="28" fillId="0" borderId="37" xfId="1" applyNumberFormat="1" applyFont="1" applyFill="1" applyBorder="1" applyAlignment="1">
      <alignment horizontal="center" vertical="center"/>
    </xf>
    <xf numFmtId="38" fontId="28" fillId="0" borderId="38" xfId="1" applyNumberFormat="1" applyFont="1" applyFill="1" applyBorder="1" applyAlignment="1">
      <alignment horizontal="center" vertical="center"/>
    </xf>
    <xf numFmtId="38" fontId="6" fillId="0" borderId="38" xfId="1" applyNumberFormat="1" applyFont="1" applyFill="1" applyBorder="1" applyAlignment="1">
      <alignment horizontal="center" vertical="center"/>
    </xf>
    <xf numFmtId="38" fontId="6" fillId="0" borderId="39" xfId="1" applyNumberFormat="1" applyFont="1" applyFill="1" applyBorder="1" applyAlignment="1">
      <alignment horizontal="center" vertical="center"/>
    </xf>
    <xf numFmtId="38" fontId="28" fillId="0" borderId="13" xfId="1" applyNumberFormat="1" applyFont="1" applyFill="1" applyBorder="1" applyAlignment="1">
      <alignment horizontal="center" vertical="center"/>
    </xf>
    <xf numFmtId="0" fontId="6" fillId="0" borderId="40" xfId="1" applyFont="1" applyFill="1" applyBorder="1" applyAlignment="1">
      <alignment horizontal="left" vertical="center"/>
    </xf>
    <xf numFmtId="38" fontId="6" fillId="0" borderId="42" xfId="1" applyNumberFormat="1" applyFont="1" applyFill="1" applyBorder="1" applyAlignment="1">
      <alignment horizontal="center" vertical="center"/>
    </xf>
    <xf numFmtId="38" fontId="6" fillId="0" borderId="43" xfId="1" applyNumberFormat="1" applyFont="1" applyFill="1" applyBorder="1" applyAlignment="1">
      <alignment horizontal="center" vertical="center"/>
    </xf>
    <xf numFmtId="0" fontId="6" fillId="0" borderId="44" xfId="1" applyFont="1" applyFill="1" applyBorder="1" applyAlignment="1">
      <alignment horizontal="left" vertical="center"/>
    </xf>
    <xf numFmtId="38" fontId="6" fillId="0" borderId="45" xfId="1" applyNumberFormat="1" applyFont="1" applyFill="1" applyBorder="1" applyAlignment="1">
      <alignment horizontal="center" vertical="center"/>
    </xf>
    <xf numFmtId="38" fontId="28" fillId="0" borderId="46" xfId="1" applyNumberFormat="1" applyFont="1" applyFill="1" applyBorder="1" applyAlignment="1">
      <alignment horizontal="center" vertical="center"/>
    </xf>
    <xf numFmtId="0" fontId="6" fillId="0" borderId="47" xfId="1" applyFont="1" applyFill="1" applyBorder="1" applyAlignment="1">
      <alignment horizontal="left" vertical="center"/>
    </xf>
    <xf numFmtId="0" fontId="6" fillId="0" borderId="48" xfId="1" applyFont="1" applyFill="1" applyBorder="1" applyAlignment="1">
      <alignment horizontal="left" vertical="center"/>
    </xf>
    <xf numFmtId="38" fontId="28" fillId="0" borderId="49" xfId="1" applyNumberFormat="1" applyFont="1" applyFill="1" applyBorder="1" applyAlignment="1">
      <alignment horizontal="center" vertical="center"/>
    </xf>
    <xf numFmtId="38" fontId="6" fillId="0" borderId="50" xfId="1" applyNumberFormat="1" applyFont="1" applyFill="1" applyBorder="1" applyAlignment="1">
      <alignment horizontal="center" vertical="center"/>
    </xf>
    <xf numFmtId="38" fontId="6" fillId="0" borderId="51" xfId="1" applyNumberFormat="1" applyFont="1" applyFill="1" applyBorder="1" applyAlignment="1">
      <alignment horizontal="center" vertical="center"/>
    </xf>
    <xf numFmtId="38" fontId="28" fillId="0" borderId="52" xfId="1" applyNumberFormat="1" applyFont="1" applyFill="1" applyBorder="1" applyAlignment="1">
      <alignment horizontal="center" vertical="center"/>
    </xf>
    <xf numFmtId="38" fontId="28" fillId="0" borderId="53" xfId="1" applyNumberFormat="1" applyFont="1" applyFill="1" applyBorder="1" applyAlignment="1">
      <alignment horizontal="center" vertical="center"/>
    </xf>
    <xf numFmtId="38" fontId="6" fillId="0" borderId="54" xfId="1" applyNumberFormat="1" applyFont="1" applyFill="1" applyBorder="1" applyAlignment="1">
      <alignment horizontal="center" vertical="center"/>
    </xf>
    <xf numFmtId="38" fontId="6" fillId="0" borderId="55" xfId="1" applyNumberFormat="1" applyFont="1" applyFill="1" applyBorder="1" applyAlignment="1">
      <alignment horizontal="center" vertical="center"/>
    </xf>
    <xf numFmtId="38" fontId="28" fillId="0" borderId="56" xfId="1" applyNumberFormat="1" applyFont="1" applyFill="1" applyBorder="1" applyAlignment="1">
      <alignment horizontal="center" vertical="center"/>
    </xf>
    <xf numFmtId="38" fontId="6" fillId="0" borderId="24" xfId="1" applyNumberFormat="1" applyFont="1" applyFill="1" applyBorder="1" applyAlignment="1">
      <alignment horizontal="center" vertical="center"/>
    </xf>
    <xf numFmtId="38" fontId="28" fillId="0" borderId="57" xfId="1" applyNumberFormat="1" applyFont="1" applyFill="1" applyBorder="1" applyAlignment="1">
      <alignment horizontal="center" vertical="center"/>
    </xf>
    <xf numFmtId="38" fontId="6" fillId="0" borderId="58" xfId="1" applyNumberFormat="1" applyFont="1" applyFill="1" applyBorder="1" applyAlignment="1">
      <alignment horizontal="center" vertical="center"/>
    </xf>
    <xf numFmtId="38" fontId="6" fillId="0" borderId="59" xfId="1" applyNumberFormat="1" applyFont="1" applyFill="1" applyBorder="1" applyAlignment="1">
      <alignment horizontal="center" vertical="center"/>
    </xf>
    <xf numFmtId="38" fontId="28" fillId="0" borderId="60" xfId="1" applyNumberFormat="1" applyFont="1" applyFill="1" applyBorder="1" applyAlignment="1">
      <alignment horizontal="center" vertical="center"/>
    </xf>
    <xf numFmtId="38" fontId="28" fillId="0" borderId="41" xfId="1" applyNumberFormat="1" applyFont="1" applyFill="1" applyBorder="1" applyAlignment="1">
      <alignment horizontal="center" vertical="center"/>
    </xf>
    <xf numFmtId="38" fontId="6" fillId="0" borderId="71" xfId="1" applyNumberFormat="1" applyFont="1" applyFill="1" applyBorder="1" applyAlignment="1">
      <alignment horizontal="center" vertical="center"/>
    </xf>
    <xf numFmtId="38" fontId="6" fillId="0" borderId="61" xfId="1" applyNumberFormat="1" applyFont="1" applyFill="1" applyBorder="1" applyAlignment="1">
      <alignment horizontal="center" vertical="center"/>
    </xf>
    <xf numFmtId="38" fontId="28" fillId="0" borderId="10" xfId="1" applyNumberFormat="1" applyFont="1" applyFill="1" applyBorder="1" applyAlignment="1">
      <alignment horizontal="center" vertical="center"/>
    </xf>
    <xf numFmtId="38" fontId="6" fillId="0" borderId="62" xfId="1" applyNumberFormat="1" applyFont="1" applyFill="1" applyBorder="1" applyAlignment="1">
      <alignment horizontal="center" vertical="center"/>
    </xf>
    <xf numFmtId="38" fontId="6" fillId="0" borderId="66" xfId="1" applyNumberFormat="1" applyFont="1" applyFill="1" applyBorder="1" applyAlignment="1">
      <alignment horizontal="center" vertical="center"/>
    </xf>
    <xf numFmtId="38" fontId="6" fillId="0" borderId="65" xfId="1" applyNumberFormat="1" applyFont="1" applyFill="1" applyBorder="1" applyAlignment="1">
      <alignment horizontal="center" vertical="center"/>
    </xf>
    <xf numFmtId="38" fontId="28" fillId="0" borderId="67" xfId="1" applyNumberFormat="1" applyFont="1" applyFill="1" applyBorder="1" applyAlignment="1">
      <alignment horizontal="center" vertical="center"/>
    </xf>
    <xf numFmtId="38" fontId="6" fillId="0" borderId="42" xfId="1" applyNumberFormat="1" applyFont="1" applyFill="1" applyBorder="1" applyAlignment="1">
      <alignment horizontal="center"/>
    </xf>
    <xf numFmtId="38" fontId="6" fillId="0" borderId="71" xfId="1" applyNumberFormat="1" applyFont="1" applyFill="1" applyBorder="1" applyAlignment="1">
      <alignment horizontal="center"/>
    </xf>
    <xf numFmtId="38" fontId="6" fillId="0" borderId="61" xfId="1" applyNumberFormat="1" applyFont="1" applyFill="1" applyBorder="1" applyAlignment="1">
      <alignment horizontal="center"/>
    </xf>
    <xf numFmtId="38" fontId="6" fillId="0" borderId="36" xfId="1" applyNumberFormat="1" applyFont="1" applyFill="1" applyBorder="1" applyAlignment="1">
      <alignment horizontal="center"/>
    </xf>
    <xf numFmtId="38" fontId="6" fillId="0" borderId="45" xfId="1" applyNumberFormat="1" applyFont="1" applyFill="1" applyBorder="1" applyAlignment="1">
      <alignment horizontal="center"/>
    </xf>
    <xf numFmtId="38" fontId="6" fillId="0" borderId="62" xfId="1" applyNumberFormat="1" applyFont="1" applyFill="1" applyBorder="1" applyAlignment="1">
      <alignment horizontal="center"/>
    </xf>
    <xf numFmtId="38" fontId="6" fillId="0" borderId="38" xfId="1" applyNumberFormat="1" applyFont="1" applyFill="1" applyBorder="1" applyAlignment="1">
      <alignment horizontal="center"/>
    </xf>
    <xf numFmtId="38" fontId="6" fillId="0" borderId="66" xfId="1" applyNumberFormat="1" applyFont="1" applyFill="1" applyBorder="1" applyAlignment="1">
      <alignment horizontal="center"/>
    </xf>
    <xf numFmtId="38" fontId="6" fillId="0" borderId="65" xfId="1" applyNumberFormat="1" applyFont="1" applyFill="1" applyBorder="1" applyAlignment="1">
      <alignment horizontal="center"/>
    </xf>
    <xf numFmtId="0" fontId="3" fillId="0" borderId="61" xfId="1" applyFont="1" applyFill="1" applyBorder="1" applyAlignment="1">
      <alignment horizontal="center" vertical="center"/>
    </xf>
    <xf numFmtId="38" fontId="6" fillId="0" borderId="41" xfId="1" applyNumberFormat="1" applyFont="1" applyFill="1" applyBorder="1" applyAlignment="1">
      <alignment horizontal="center" vertical="center"/>
    </xf>
    <xf numFmtId="0" fontId="3" fillId="0" borderId="62" xfId="1" applyFont="1" applyFill="1" applyBorder="1" applyAlignment="1">
      <alignment horizontal="center" vertical="center"/>
    </xf>
    <xf numFmtId="38" fontId="6" fillId="0" borderId="35" xfId="1" applyNumberFormat="1" applyFont="1" applyFill="1" applyBorder="1" applyAlignment="1">
      <alignment horizontal="center" vertical="center"/>
    </xf>
    <xf numFmtId="0" fontId="6" fillId="0" borderId="63" xfId="1" applyFont="1" applyFill="1" applyBorder="1" applyAlignment="1">
      <alignment horizontal="left" vertical="center"/>
    </xf>
    <xf numFmtId="0" fontId="3" fillId="0" borderId="64" xfId="1" applyFont="1" applyFill="1" applyBorder="1" applyAlignment="1">
      <alignment horizontal="center" vertical="center"/>
    </xf>
    <xf numFmtId="38" fontId="6" fillId="0" borderId="49" xfId="1" applyNumberFormat="1" applyFont="1" applyFill="1" applyBorder="1" applyAlignment="1">
      <alignment horizontal="center" vertical="center"/>
    </xf>
    <xf numFmtId="38" fontId="6" fillId="0" borderId="50" xfId="1" applyNumberFormat="1" applyFont="1" applyFill="1" applyBorder="1" applyAlignment="1">
      <alignment horizontal="center"/>
    </xf>
    <xf numFmtId="38" fontId="6" fillId="0" borderId="51" xfId="1" applyNumberFormat="1" applyFont="1" applyFill="1" applyBorder="1" applyAlignment="1">
      <alignment horizontal="center"/>
    </xf>
    <xf numFmtId="38" fontId="6" fillId="0" borderId="64" xfId="1" applyNumberFormat="1" applyFont="1" applyFill="1" applyBorder="1" applyAlignment="1">
      <alignment horizontal="center"/>
    </xf>
    <xf numFmtId="0" fontId="3" fillId="0" borderId="65" xfId="1" applyFont="1" applyFill="1" applyBorder="1" applyAlignment="1">
      <alignment horizontal="center" vertical="center"/>
    </xf>
    <xf numFmtId="38" fontId="6" fillId="0" borderId="37" xfId="1" applyNumberFormat="1" applyFont="1" applyFill="1" applyBorder="1" applyAlignment="1">
      <alignment horizontal="center" vertical="center"/>
    </xf>
    <xf numFmtId="0" fontId="6" fillId="0" borderId="41" xfId="1" applyFont="1" applyFill="1" applyBorder="1" applyAlignment="1">
      <alignment horizontal="left" vertical="center"/>
    </xf>
    <xf numFmtId="38" fontId="28" fillId="0" borderId="42" xfId="1" applyNumberFormat="1" applyFont="1" applyFill="1" applyBorder="1" applyAlignment="1">
      <alignment horizontal="center" vertical="center"/>
    </xf>
    <xf numFmtId="0" fontId="6" fillId="0" borderId="35" xfId="1" applyFont="1" applyFill="1" applyBorder="1" applyAlignment="1">
      <alignment horizontal="left" vertical="center"/>
    </xf>
    <xf numFmtId="0" fontId="6" fillId="0" borderId="37" xfId="1" applyFont="1" applyFill="1" applyBorder="1" applyAlignment="1">
      <alignment horizontal="left" vertical="center"/>
    </xf>
    <xf numFmtId="38" fontId="6" fillId="0" borderId="156" xfId="1" applyNumberFormat="1" applyFont="1" applyFill="1" applyBorder="1" applyAlignment="1">
      <alignment horizontal="center" vertical="center"/>
    </xf>
    <xf numFmtId="38" fontId="6" fillId="0" borderId="155" xfId="1" applyNumberFormat="1" applyFont="1" applyFill="1" applyBorder="1" applyAlignment="1">
      <alignment horizontal="center" vertical="center"/>
    </xf>
    <xf numFmtId="38" fontId="6" fillId="0" borderId="154" xfId="1" applyNumberFormat="1" applyFont="1" applyFill="1" applyBorder="1" applyAlignment="1">
      <alignment horizontal="center" vertical="center"/>
    </xf>
    <xf numFmtId="38" fontId="6" fillId="0" borderId="10" xfId="1" applyNumberFormat="1" applyFont="1" applyFill="1" applyBorder="1" applyAlignment="1">
      <alignment horizontal="center" vertical="center"/>
    </xf>
    <xf numFmtId="38" fontId="6" fillId="0" borderId="46" xfId="1" applyNumberFormat="1" applyFont="1" applyFill="1" applyBorder="1" applyAlignment="1">
      <alignment horizontal="center" vertical="center"/>
    </xf>
    <xf numFmtId="38" fontId="6" fillId="0" borderId="67" xfId="1" applyNumberFormat="1" applyFont="1" applyFill="1" applyBorder="1" applyAlignment="1">
      <alignment horizontal="center" vertical="center"/>
    </xf>
    <xf numFmtId="38" fontId="6" fillId="0" borderId="18" xfId="1" applyNumberFormat="1" applyFont="1" applyFill="1" applyBorder="1" applyAlignment="1">
      <alignment horizontal="center" vertical="center"/>
    </xf>
    <xf numFmtId="38" fontId="6" fillId="0" borderId="20" xfId="1" applyNumberFormat="1" applyFont="1" applyFill="1" applyBorder="1" applyAlignment="1">
      <alignment horizontal="center" vertical="center"/>
    </xf>
    <xf numFmtId="38" fontId="6" fillId="0" borderId="76" xfId="1" applyNumberFormat="1" applyFont="1" applyFill="1" applyBorder="1" applyAlignment="1">
      <alignment horizontal="center" vertical="center"/>
    </xf>
    <xf numFmtId="38" fontId="6" fillId="0" borderId="138" xfId="1" applyNumberFormat="1" applyFont="1" applyFill="1" applyBorder="1" applyAlignment="1">
      <alignment horizontal="center" vertical="center"/>
    </xf>
    <xf numFmtId="38" fontId="6" fillId="0" borderId="23" xfId="1" applyNumberFormat="1" applyFont="1" applyFill="1" applyBorder="1" applyAlignment="1">
      <alignment horizontal="center" vertical="center"/>
    </xf>
    <xf numFmtId="38" fontId="6" fillId="0" borderId="25" xfId="1" applyNumberFormat="1" applyFont="1" applyFill="1" applyBorder="1" applyAlignment="1">
      <alignment horizontal="center" vertical="center"/>
    </xf>
    <xf numFmtId="38" fontId="6" fillId="0" borderId="77" xfId="1" applyNumberFormat="1" applyFont="1" applyFill="1" applyBorder="1" applyAlignment="1">
      <alignment horizontal="center" vertical="center"/>
    </xf>
    <xf numFmtId="38" fontId="6" fillId="0" borderId="73" xfId="1" applyNumberFormat="1" applyFont="1" applyFill="1" applyBorder="1" applyAlignment="1">
      <alignment horizontal="center" vertical="center"/>
    </xf>
    <xf numFmtId="0" fontId="3" fillId="0" borderId="95" xfId="1" applyFont="1" applyFill="1" applyBorder="1" applyAlignment="1">
      <alignment horizontal="center" vertical="center"/>
    </xf>
    <xf numFmtId="38" fontId="6" fillId="0" borderId="29" xfId="1" applyNumberFormat="1" applyFont="1" applyFill="1" applyBorder="1" applyAlignment="1">
      <alignment horizontal="center" vertical="center"/>
    </xf>
    <xf numFmtId="38" fontId="6" fillId="0" borderId="31" xfId="1" applyNumberFormat="1" applyFont="1" applyFill="1" applyBorder="1" applyAlignment="1">
      <alignment horizontal="center" vertical="center"/>
    </xf>
    <xf numFmtId="38" fontId="6" fillId="0" borderId="78" xfId="1" applyNumberFormat="1" applyFont="1" applyFill="1" applyBorder="1" applyAlignment="1">
      <alignment horizontal="center" vertical="center"/>
    </xf>
    <xf numFmtId="38" fontId="6" fillId="0" borderId="70" xfId="1" applyNumberFormat="1" applyFont="1" applyFill="1" applyBorder="1" applyAlignment="1">
      <alignment horizontal="center" vertical="center"/>
    </xf>
    <xf numFmtId="0" fontId="6" fillId="0" borderId="33" xfId="1" applyFont="1" applyFill="1" applyBorder="1" applyAlignment="1">
      <alignment horizontal="left" vertical="center"/>
    </xf>
    <xf numFmtId="0" fontId="6" fillId="0" borderId="49" xfId="1" applyFont="1" applyFill="1" applyBorder="1" applyAlignment="1">
      <alignment horizontal="left" vertical="center"/>
    </xf>
    <xf numFmtId="0" fontId="3" fillId="0" borderId="15" xfId="1" applyFont="1" applyFill="1" applyBorder="1" applyAlignment="1">
      <alignment horizontal="center" vertical="center"/>
    </xf>
    <xf numFmtId="0" fontId="3" fillId="0" borderId="76" xfId="1" applyFont="1" applyFill="1" applyBorder="1" applyAlignment="1">
      <alignment horizontal="center" vertical="center"/>
    </xf>
    <xf numFmtId="38" fontId="28" fillId="0" borderId="18" xfId="1" applyNumberFormat="1" applyFont="1" applyFill="1" applyBorder="1" applyAlignment="1">
      <alignment horizontal="center" vertical="center"/>
    </xf>
    <xf numFmtId="38" fontId="13" fillId="0" borderId="21" xfId="1" applyNumberFormat="1" applyFont="1" applyFill="1" applyBorder="1" applyAlignment="1">
      <alignment horizontal="center" vertical="center"/>
    </xf>
    <xf numFmtId="0" fontId="3" fillId="0" borderId="77" xfId="1" applyFont="1" applyFill="1" applyBorder="1" applyAlignment="1">
      <alignment horizontal="center" vertical="center"/>
    </xf>
    <xf numFmtId="38" fontId="28" fillId="0" borderId="23" xfId="1" applyNumberFormat="1" applyFont="1" applyFill="1" applyBorder="1" applyAlignment="1">
      <alignment horizontal="center" vertical="center"/>
    </xf>
    <xf numFmtId="38" fontId="13" fillId="0" borderId="27" xfId="1" applyNumberFormat="1" applyFont="1" applyFill="1" applyBorder="1" applyAlignment="1">
      <alignment horizontal="center" vertical="center"/>
    </xf>
    <xf numFmtId="0" fontId="3" fillId="0" borderId="78" xfId="1" applyFont="1" applyFill="1" applyBorder="1" applyAlignment="1">
      <alignment horizontal="center" vertical="center"/>
    </xf>
    <xf numFmtId="38" fontId="28" fillId="0" borderId="29" xfId="1" applyNumberFormat="1" applyFont="1" applyFill="1" applyBorder="1" applyAlignment="1">
      <alignment horizontal="center" vertical="center"/>
    </xf>
    <xf numFmtId="38" fontId="6" fillId="0" borderId="79" xfId="1" applyNumberFormat="1" applyFont="1" applyFill="1" applyBorder="1" applyAlignment="1">
      <alignment horizontal="center" vertical="center"/>
    </xf>
    <xf numFmtId="38" fontId="28" fillId="0" borderId="79" xfId="1" applyNumberFormat="1" applyFont="1" applyFill="1" applyBorder="1" applyAlignment="1">
      <alignment horizontal="center" vertical="center"/>
    </xf>
    <xf numFmtId="38" fontId="13" fillId="0" borderId="80" xfId="1" applyNumberFormat="1" applyFont="1" applyFill="1" applyBorder="1" applyAlignment="1">
      <alignment horizontal="center" vertical="center"/>
    </xf>
    <xf numFmtId="38" fontId="6" fillId="0" borderId="33" xfId="1" applyNumberFormat="1" applyFont="1" applyFill="1" applyBorder="1" applyAlignment="1">
      <alignment horizontal="center" vertical="center"/>
    </xf>
    <xf numFmtId="38" fontId="13" fillId="0" borderId="12" xfId="1" applyNumberFormat="1" applyFont="1" applyFill="1" applyBorder="1" applyAlignment="1">
      <alignment horizontal="center" vertical="center"/>
    </xf>
    <xf numFmtId="38" fontId="13" fillId="0" borderId="46" xfId="1" applyNumberFormat="1" applyFont="1" applyFill="1" applyBorder="1" applyAlignment="1">
      <alignment horizontal="center" vertical="center"/>
    </xf>
    <xf numFmtId="38" fontId="6" fillId="0" borderId="57" xfId="1" applyNumberFormat="1" applyFont="1" applyFill="1" applyBorder="1" applyAlignment="1">
      <alignment horizontal="center" vertical="center"/>
    </xf>
    <xf numFmtId="38" fontId="13" fillId="0" borderId="60" xfId="1" applyNumberFormat="1" applyFont="1" applyFill="1" applyBorder="1" applyAlignment="1">
      <alignment horizontal="center" vertical="center"/>
    </xf>
    <xf numFmtId="38" fontId="6" fillId="0" borderId="53" xfId="1" applyNumberFormat="1" applyFont="1" applyFill="1" applyBorder="1" applyAlignment="1">
      <alignment horizontal="center" vertical="center"/>
    </xf>
    <xf numFmtId="38" fontId="13" fillId="0" borderId="56" xfId="1" applyNumberFormat="1" applyFont="1" applyFill="1" applyBorder="1" applyAlignment="1">
      <alignment horizontal="center" vertical="center"/>
    </xf>
    <xf numFmtId="38" fontId="13" fillId="0" borderId="52" xfId="1" applyNumberFormat="1" applyFont="1" applyFill="1" applyBorder="1" applyAlignment="1">
      <alignment horizontal="center" vertical="center"/>
    </xf>
    <xf numFmtId="38" fontId="12" fillId="0" borderId="81" xfId="1" applyNumberFormat="1" applyFont="1" applyFill="1" applyBorder="1" applyAlignment="1">
      <alignment horizontal="center" vertical="center"/>
    </xf>
    <xf numFmtId="38" fontId="13" fillId="0" borderId="67" xfId="1" applyNumberFormat="1" applyFont="1" applyFill="1" applyBorder="1" applyAlignment="1">
      <alignment horizontal="center" vertical="center"/>
    </xf>
    <xf numFmtId="38" fontId="12" fillId="0" borderId="56" xfId="1" applyNumberFormat="1" applyFont="1" applyFill="1" applyBorder="1" applyAlignment="1">
      <alignment horizontal="center" vertical="center"/>
    </xf>
    <xf numFmtId="38" fontId="12" fillId="0" borderId="46" xfId="1" applyNumberFormat="1" applyFont="1" applyFill="1" applyBorder="1" applyAlignment="1">
      <alignment horizontal="center" vertical="center"/>
    </xf>
    <xf numFmtId="38" fontId="12" fillId="0" borderId="52" xfId="1" applyNumberFormat="1" applyFont="1" applyFill="1" applyBorder="1" applyAlignment="1">
      <alignment horizontal="center" vertical="center"/>
    </xf>
    <xf numFmtId="38" fontId="6" fillId="0" borderId="82" xfId="1" applyNumberFormat="1" applyFont="1" applyFill="1" applyBorder="1" applyAlignment="1">
      <alignment horizontal="center" vertical="center"/>
    </xf>
    <xf numFmtId="38" fontId="6" fillId="0" borderId="83" xfId="1" applyNumberFormat="1" applyFont="1" applyFill="1" applyBorder="1" applyAlignment="1">
      <alignment horizontal="center" vertical="center"/>
    </xf>
    <xf numFmtId="38" fontId="6" fillId="0" borderId="84" xfId="1" applyNumberFormat="1" applyFont="1" applyFill="1" applyBorder="1" applyAlignment="1">
      <alignment horizontal="center" vertical="center"/>
    </xf>
    <xf numFmtId="38" fontId="28" fillId="0" borderId="85" xfId="1" applyNumberFormat="1" applyFont="1" applyFill="1" applyBorder="1" applyAlignment="1">
      <alignment horizontal="center" vertical="center"/>
    </xf>
    <xf numFmtId="38" fontId="28" fillId="0" borderId="87" xfId="1" applyNumberFormat="1" applyFont="1" applyFill="1" applyBorder="1" applyAlignment="1">
      <alignment horizontal="center" vertical="center"/>
    </xf>
    <xf numFmtId="38" fontId="6" fillId="0" borderId="133" xfId="1" applyNumberFormat="1" applyFont="1" applyFill="1" applyBorder="1" applyAlignment="1">
      <alignment horizontal="center" vertical="center"/>
    </xf>
    <xf numFmtId="38" fontId="28" fillId="0" borderId="116" xfId="1" applyNumberFormat="1" applyFont="1" applyFill="1" applyBorder="1" applyAlignment="1">
      <alignment horizontal="center" vertical="center"/>
    </xf>
    <xf numFmtId="38" fontId="28" fillId="0" borderId="136" xfId="1" applyNumberFormat="1" applyFont="1" applyFill="1" applyBorder="1" applyAlignment="1">
      <alignment horizontal="center" vertical="center"/>
    </xf>
    <xf numFmtId="38" fontId="28" fillId="0" borderId="137" xfId="1" applyNumberFormat="1" applyFont="1" applyFill="1" applyBorder="1" applyAlignment="1">
      <alignment horizontal="center" vertical="center"/>
    </xf>
    <xf numFmtId="38" fontId="28" fillId="0" borderId="89" xfId="1" applyNumberFormat="1" applyFont="1" applyFill="1" applyBorder="1" applyAlignment="1">
      <alignment horizontal="center" vertical="center"/>
    </xf>
    <xf numFmtId="38" fontId="28" fillId="0" borderId="102" xfId="1" applyNumberFormat="1" applyFont="1" applyFill="1" applyBorder="1" applyAlignment="1">
      <alignment horizontal="center" vertical="center"/>
    </xf>
    <xf numFmtId="38" fontId="28" fillId="0" borderId="103" xfId="1" applyNumberFormat="1" applyFont="1" applyFill="1" applyBorder="1" applyAlignment="1">
      <alignment horizontal="center" vertical="center"/>
    </xf>
    <xf numFmtId="38" fontId="28" fillId="0" borderId="134" xfId="1" applyNumberFormat="1" applyFont="1" applyFill="1" applyBorder="1" applyAlignment="1">
      <alignment horizontal="center" vertical="center"/>
    </xf>
    <xf numFmtId="38" fontId="28" fillId="0" borderId="135" xfId="1" applyNumberFormat="1" applyFont="1" applyFill="1" applyBorder="1" applyAlignment="1">
      <alignment horizontal="center" vertical="center"/>
    </xf>
    <xf numFmtId="38" fontId="28" fillId="0" borderId="115" xfId="1" applyNumberFormat="1" applyFont="1" applyFill="1" applyBorder="1" applyAlignment="1">
      <alignment horizontal="center" vertical="center"/>
    </xf>
    <xf numFmtId="38" fontId="28" fillId="0" borderId="72" xfId="1" applyNumberFormat="1" applyFont="1" applyFill="1" applyBorder="1" applyAlignment="1">
      <alignment horizontal="center" vertical="center"/>
    </xf>
    <xf numFmtId="38" fontId="28" fillId="0" borderId="24" xfId="1" applyNumberFormat="1" applyFont="1" applyFill="1" applyBorder="1" applyAlignment="1">
      <alignment horizontal="center" vertical="center"/>
    </xf>
    <xf numFmtId="38" fontId="28" fillId="0" borderId="81" xfId="1" applyNumberFormat="1" applyFont="1" applyFill="1" applyBorder="1" applyAlignment="1">
      <alignment horizontal="center" vertical="center"/>
    </xf>
    <xf numFmtId="38" fontId="6" fillId="0" borderId="12" xfId="1" applyNumberFormat="1" applyFont="1" applyFill="1" applyBorder="1" applyAlignment="1">
      <alignment horizontal="center" vertical="center"/>
    </xf>
    <xf numFmtId="38" fontId="6" fillId="0" borderId="60" xfId="1" applyNumberFormat="1" applyFont="1" applyFill="1" applyBorder="1" applyAlignment="1">
      <alignment horizontal="center" vertical="center"/>
    </xf>
    <xf numFmtId="38" fontId="6" fillId="0" borderId="91" xfId="1" applyNumberFormat="1" applyFont="1" applyFill="1" applyBorder="1" applyAlignment="1">
      <alignment horizontal="center" vertical="center"/>
    </xf>
    <xf numFmtId="38" fontId="6" fillId="0" borderId="92" xfId="1" applyNumberFormat="1" applyFont="1" applyFill="1" applyBorder="1" applyAlignment="1">
      <alignment horizontal="center" vertical="center"/>
    </xf>
    <xf numFmtId="38" fontId="6" fillId="0" borderId="56" xfId="1" applyNumberFormat="1" applyFont="1" applyFill="1" applyBorder="1" applyAlignment="1">
      <alignment horizontal="center" vertical="center"/>
    </xf>
    <xf numFmtId="38" fontId="6" fillId="0" borderId="93" xfId="1" applyNumberFormat="1" applyFont="1" applyFill="1" applyBorder="1" applyAlignment="1">
      <alignment horizontal="center" vertical="center"/>
    </xf>
    <xf numFmtId="0" fontId="3" fillId="0" borderId="94" xfId="1" applyFont="1" applyFill="1" applyBorder="1" applyAlignment="1">
      <alignment horizontal="center" vertical="center"/>
    </xf>
    <xf numFmtId="38" fontId="6" fillId="0" borderId="64" xfId="1" applyNumberFormat="1" applyFont="1" applyFill="1" applyBorder="1" applyAlignment="1">
      <alignment horizontal="center" vertical="center"/>
    </xf>
    <xf numFmtId="38" fontId="6" fillId="0" borderId="52" xfId="1" applyNumberFormat="1" applyFont="1" applyFill="1" applyBorder="1" applyAlignment="1">
      <alignment horizontal="center" vertical="center"/>
    </xf>
    <xf numFmtId="0" fontId="6" fillId="0" borderId="23" xfId="1" applyFont="1" applyFill="1" applyBorder="1" applyAlignment="1">
      <alignment horizontal="left" vertical="center"/>
    </xf>
    <xf numFmtId="38" fontId="6" fillId="0" borderId="81" xfId="1" applyNumberFormat="1" applyFont="1" applyFill="1" applyBorder="1" applyAlignment="1">
      <alignment horizontal="center" vertical="center"/>
    </xf>
    <xf numFmtId="0" fontId="3" fillId="0" borderId="72" xfId="1" applyFont="1" applyFill="1" applyBorder="1" applyAlignment="1">
      <alignment horizontal="center" vertical="center"/>
    </xf>
    <xf numFmtId="38" fontId="6" fillId="0" borderId="95" xfId="1" applyNumberFormat="1" applyFont="1" applyFill="1" applyBorder="1" applyAlignment="1">
      <alignment horizontal="center" vertical="center"/>
    </xf>
    <xf numFmtId="38" fontId="6" fillId="0" borderId="96" xfId="1" applyNumberFormat="1" applyFont="1" applyFill="1" applyBorder="1" applyAlignment="1">
      <alignment horizontal="center" vertical="center"/>
    </xf>
    <xf numFmtId="38" fontId="28" fillId="0" borderId="58" xfId="1" applyNumberFormat="1" applyFont="1" applyFill="1" applyBorder="1" applyAlignment="1">
      <alignment horizontal="center" vertical="center"/>
    </xf>
    <xf numFmtId="38" fontId="28" fillId="0" borderId="138" xfId="1" applyNumberFormat="1" applyFont="1" applyFill="1" applyBorder="1" applyAlignment="1">
      <alignment horizontal="center" vertical="center"/>
    </xf>
    <xf numFmtId="38" fontId="6" fillId="0" borderId="88" xfId="1" applyNumberFormat="1" applyFont="1" applyFill="1" applyBorder="1" applyAlignment="1">
      <alignment horizontal="center" vertical="center"/>
    </xf>
    <xf numFmtId="38" fontId="6" fillId="0" borderId="98" xfId="1" applyNumberFormat="1" applyFont="1" applyFill="1" applyBorder="1" applyAlignment="1">
      <alignment horizontal="center" vertical="center"/>
    </xf>
    <xf numFmtId="38" fontId="6" fillId="0" borderId="72" xfId="1" applyNumberFormat="1" applyFont="1" applyFill="1" applyBorder="1" applyAlignment="1">
      <alignment horizontal="center" vertical="center"/>
    </xf>
    <xf numFmtId="38" fontId="6" fillId="0" borderId="94" xfId="1" applyNumberFormat="1" applyFont="1" applyFill="1" applyBorder="1" applyAlignment="1">
      <alignment horizontal="center" vertical="center"/>
    </xf>
    <xf numFmtId="38" fontId="6" fillId="0" borderId="74" xfId="1" applyNumberFormat="1" applyFont="1" applyFill="1" applyBorder="1" applyAlignment="1">
      <alignment horizontal="center" vertical="center"/>
    </xf>
    <xf numFmtId="38" fontId="6" fillId="0" borderId="114" xfId="1" applyNumberFormat="1" applyFont="1" applyFill="1" applyBorder="1" applyAlignment="1">
      <alignment horizontal="center" vertical="center"/>
    </xf>
    <xf numFmtId="38" fontId="28" fillId="19" borderId="19" xfId="1" applyNumberFormat="1" applyFont="1" applyFill="1" applyBorder="1" applyAlignment="1">
      <alignment horizontal="center" vertical="center"/>
    </xf>
    <xf numFmtId="38" fontId="28" fillId="19" borderId="26" xfId="1" applyNumberFormat="1" applyFont="1" applyFill="1" applyBorder="1" applyAlignment="1">
      <alignment horizontal="center" vertical="center"/>
    </xf>
    <xf numFmtId="38" fontId="28" fillId="19" borderId="30" xfId="1" applyNumberFormat="1" applyFont="1" applyFill="1" applyBorder="1" applyAlignment="1">
      <alignment horizontal="center" vertical="center"/>
    </xf>
    <xf numFmtId="38" fontId="28" fillId="19" borderId="34" xfId="1" applyNumberFormat="1" applyFont="1" applyFill="1" applyBorder="1" applyAlignment="1">
      <alignment horizontal="center" vertical="center"/>
    </xf>
    <xf numFmtId="38" fontId="28" fillId="19" borderId="36" xfId="1" applyNumberFormat="1" applyFont="1" applyFill="1" applyBorder="1" applyAlignment="1">
      <alignment horizontal="center" vertical="center"/>
    </xf>
    <xf numFmtId="38" fontId="28" fillId="19" borderId="38" xfId="1" applyNumberFormat="1" applyFont="1" applyFill="1" applyBorder="1" applyAlignment="1">
      <alignment horizontal="center" vertical="center"/>
    </xf>
    <xf numFmtId="38" fontId="6" fillId="19" borderId="42" xfId="1" applyNumberFormat="1" applyFont="1" applyFill="1" applyBorder="1" applyAlignment="1">
      <alignment horizontal="center" vertical="center"/>
    </xf>
    <xf numFmtId="38" fontId="6" fillId="19" borderId="36" xfId="1" applyNumberFormat="1" applyFont="1" applyFill="1" applyBorder="1" applyAlignment="1">
      <alignment horizontal="center" vertical="center"/>
    </xf>
    <xf numFmtId="38" fontId="6" fillId="19" borderId="34" xfId="1" applyNumberFormat="1" applyFont="1" applyFill="1" applyBorder="1" applyAlignment="1">
      <alignment horizontal="center" vertical="center"/>
    </xf>
    <xf numFmtId="38" fontId="6" fillId="19" borderId="38" xfId="1" applyNumberFormat="1" applyFont="1" applyFill="1" applyBorder="1" applyAlignment="1">
      <alignment horizontal="center" vertical="center"/>
    </xf>
    <xf numFmtId="38" fontId="6" fillId="19" borderId="26" xfId="1" applyNumberFormat="1" applyFont="1" applyFill="1" applyBorder="1" applyAlignment="1">
      <alignment horizontal="center" vertical="center"/>
    </xf>
    <xf numFmtId="38" fontId="6" fillId="19" borderId="24" xfId="1" applyNumberFormat="1" applyFont="1" applyFill="1" applyBorder="1" applyAlignment="1">
      <alignment horizontal="center" vertical="center"/>
    </xf>
    <xf numFmtId="38" fontId="6" fillId="19" borderId="54" xfId="1" applyNumberFormat="1" applyFont="1" applyFill="1" applyBorder="1" applyAlignment="1">
      <alignment horizontal="center" vertical="center"/>
    </xf>
    <xf numFmtId="38" fontId="6" fillId="19" borderId="58" xfId="1" applyNumberFormat="1" applyFont="1" applyFill="1" applyBorder="1" applyAlignment="1">
      <alignment horizontal="center" vertical="center"/>
    </xf>
    <xf numFmtId="38" fontId="6" fillId="19" borderId="50" xfId="1" applyNumberFormat="1" applyFont="1" applyFill="1" applyBorder="1" applyAlignment="1">
      <alignment horizontal="center" vertical="center"/>
    </xf>
    <xf numFmtId="166" fontId="24" fillId="19" borderId="19" xfId="0" applyNumberFormat="1" applyFont="1" applyFill="1" applyBorder="1"/>
    <xf numFmtId="166" fontId="24" fillId="19" borderId="24" xfId="0" applyNumberFormat="1" applyFont="1" applyFill="1" applyBorder="1"/>
    <xf numFmtId="166" fontId="24" fillId="19" borderId="30" xfId="0" applyNumberFormat="1" applyFont="1" applyFill="1" applyBorder="1"/>
    <xf numFmtId="38" fontId="28" fillId="19" borderId="79" xfId="1" applyNumberFormat="1" applyFont="1" applyFill="1" applyBorder="1" applyAlignment="1">
      <alignment horizontal="center" vertical="center"/>
    </xf>
    <xf numFmtId="38" fontId="6" fillId="19" borderId="55" xfId="1" applyNumberFormat="1" applyFont="1" applyFill="1" applyBorder="1" applyAlignment="1">
      <alignment horizontal="center" vertical="center"/>
    </xf>
    <xf numFmtId="38" fontId="6" fillId="19" borderId="45" xfId="1" applyNumberFormat="1" applyFont="1" applyFill="1" applyBorder="1" applyAlignment="1">
      <alignment horizontal="center" vertical="center"/>
    </xf>
    <xf numFmtId="38" fontId="6" fillId="19" borderId="51" xfId="1" applyNumberFormat="1" applyFont="1" applyFill="1" applyBorder="1" applyAlignment="1">
      <alignment horizontal="center" vertical="center"/>
    </xf>
    <xf numFmtId="38" fontId="28" fillId="19" borderId="137" xfId="1" applyNumberFormat="1" applyFont="1" applyFill="1" applyBorder="1" applyAlignment="1">
      <alignment horizontal="center" vertical="center"/>
    </xf>
    <xf numFmtId="38" fontId="28" fillId="19" borderId="87" xfId="1" applyNumberFormat="1" applyFont="1" applyFill="1" applyBorder="1" applyAlignment="1">
      <alignment horizontal="center" vertical="center"/>
    </xf>
    <xf numFmtId="38" fontId="28" fillId="19" borderId="103" xfId="1" applyNumberFormat="1" applyFont="1" applyFill="1" applyBorder="1" applyAlignment="1">
      <alignment horizontal="center" vertical="center"/>
    </xf>
    <xf numFmtId="38" fontId="28" fillId="19" borderId="135" xfId="1" applyNumberFormat="1" applyFont="1" applyFill="1" applyBorder="1" applyAlignment="1">
      <alignment horizontal="center" vertical="center"/>
    </xf>
    <xf numFmtId="38" fontId="28" fillId="19" borderId="116" xfId="1" applyNumberFormat="1" applyFont="1" applyFill="1" applyBorder="1" applyAlignment="1">
      <alignment horizontal="center" vertical="center"/>
    </xf>
    <xf numFmtId="38" fontId="28" fillId="19" borderId="24" xfId="1" applyNumberFormat="1" applyFont="1" applyFill="1" applyBorder="1" applyAlignment="1">
      <alignment horizontal="center" vertical="center"/>
    </xf>
    <xf numFmtId="38" fontId="6" fillId="19" borderId="30" xfId="1" applyNumberFormat="1" applyFont="1" applyFill="1" applyBorder="1" applyAlignment="1">
      <alignment horizontal="center" vertical="center"/>
    </xf>
    <xf numFmtId="38" fontId="6" fillId="19" borderId="74" xfId="1" applyNumberFormat="1" applyFont="1" applyFill="1" applyBorder="1" applyAlignment="1">
      <alignment horizontal="center" vertical="center"/>
    </xf>
    <xf numFmtId="0" fontId="6" fillId="0" borderId="41" xfId="1" applyFont="1" applyFill="1" applyBorder="1" applyAlignment="1">
      <alignment vertical="center"/>
    </xf>
    <xf numFmtId="164" fontId="3" fillId="0" borderId="42" xfId="1" applyNumberFormat="1" applyFont="1" applyFill="1" applyBorder="1" applyAlignment="1">
      <alignment horizontal="center" vertical="center"/>
    </xf>
    <xf numFmtId="3" fontId="3" fillId="0" borderId="71" xfId="1" applyNumberFormat="1" applyFont="1" applyFill="1" applyBorder="1" applyAlignment="1">
      <alignment horizontal="center" vertical="center"/>
    </xf>
    <xf numFmtId="0" fontId="6" fillId="0" borderId="33" xfId="1" applyFont="1" applyFill="1" applyBorder="1" applyAlignment="1">
      <alignment vertical="center"/>
    </xf>
    <xf numFmtId="164" fontId="3" fillId="0" borderId="34" xfId="1" applyNumberFormat="1" applyFont="1" applyFill="1" applyBorder="1" applyAlignment="1">
      <alignment horizontal="center" vertical="center"/>
    </xf>
    <xf numFmtId="165" fontId="3" fillId="0" borderId="43" xfId="1" applyNumberFormat="1" applyFont="1" applyFill="1" applyBorder="1" applyAlignment="1">
      <alignment horizontal="center" vertical="center"/>
    </xf>
    <xf numFmtId="0" fontId="6" fillId="0" borderId="95" xfId="1" applyFont="1" applyFill="1" applyBorder="1" applyAlignment="1">
      <alignment vertical="center"/>
    </xf>
    <xf numFmtId="164" fontId="3" fillId="0" borderId="39" xfId="1" applyNumberFormat="1" applyFont="1" applyFill="1" applyBorder="1" applyAlignment="1">
      <alignment horizontal="center" vertical="center"/>
    </xf>
    <xf numFmtId="165" fontId="3" fillId="0" borderId="105" xfId="1" applyNumberFormat="1" applyFont="1" applyFill="1" applyBorder="1" applyAlignment="1">
      <alignment horizontal="center" vertical="center"/>
    </xf>
    <xf numFmtId="38" fontId="6" fillId="0" borderId="106" xfId="1" applyNumberFormat="1" applyFont="1" applyFill="1" applyBorder="1" applyAlignment="1">
      <alignment horizontal="center" vertical="center"/>
    </xf>
    <xf numFmtId="38" fontId="6" fillId="0" borderId="107" xfId="1" applyNumberFormat="1" applyFont="1" applyFill="1" applyBorder="1" applyAlignment="1">
      <alignment horizontal="center" vertical="center"/>
    </xf>
    <xf numFmtId="38" fontId="6" fillId="0" borderId="108" xfId="1" applyNumberFormat="1" applyFont="1" applyFill="1" applyBorder="1" applyAlignment="1">
      <alignment horizontal="center" vertical="center"/>
    </xf>
    <xf numFmtId="0" fontId="6" fillId="0" borderId="35" xfId="1" applyFont="1" applyFill="1" applyBorder="1" applyAlignment="1">
      <alignment vertical="center"/>
    </xf>
    <xf numFmtId="164" fontId="3" fillId="0" borderId="36" xfId="1" applyNumberFormat="1" applyFont="1" applyFill="1" applyBorder="1" applyAlignment="1">
      <alignment horizontal="center" vertical="center"/>
    </xf>
    <xf numFmtId="165" fontId="3" fillId="0" borderId="45" xfId="1" applyNumberFormat="1" applyFont="1" applyFill="1" applyBorder="1" applyAlignment="1">
      <alignment horizontal="center" vertical="center"/>
    </xf>
    <xf numFmtId="0" fontId="6" fillId="0" borderId="37" xfId="1" applyFont="1" applyFill="1" applyBorder="1" applyAlignment="1">
      <alignment vertical="center"/>
    </xf>
    <xf numFmtId="164" fontId="3" fillId="0" borderId="38" xfId="1" applyNumberFormat="1" applyFont="1" applyFill="1" applyBorder="1" applyAlignment="1">
      <alignment horizontal="center" vertical="center"/>
    </xf>
    <xf numFmtId="165" fontId="3" fillId="0" borderId="66" xfId="1" applyNumberFormat="1" applyFont="1" applyFill="1" applyBorder="1" applyAlignment="1">
      <alignment horizontal="center" vertical="center"/>
    </xf>
    <xf numFmtId="165" fontId="3" fillId="0" borderId="42" xfId="1" applyNumberFormat="1" applyFont="1" applyFill="1" applyBorder="1" applyAlignment="1">
      <alignment horizontal="center" vertical="center"/>
    </xf>
    <xf numFmtId="165" fontId="3" fillId="0" borderId="71" xfId="1" applyNumberFormat="1" applyFont="1" applyFill="1" applyBorder="1" applyAlignment="1">
      <alignment horizontal="center" vertical="center"/>
    </xf>
    <xf numFmtId="165" fontId="3" fillId="0" borderId="36" xfId="1" applyNumberFormat="1" applyFont="1" applyFill="1" applyBorder="1" applyAlignment="1">
      <alignment horizontal="center" vertical="center"/>
    </xf>
    <xf numFmtId="165" fontId="3" fillId="0" borderId="50" xfId="1" applyNumberFormat="1" applyFont="1" applyFill="1" applyBorder="1" applyAlignment="1">
      <alignment horizontal="center" vertical="center"/>
    </xf>
    <xf numFmtId="165" fontId="3" fillId="0" borderId="38" xfId="1" applyNumberFormat="1" applyFont="1" applyFill="1" applyBorder="1" applyAlignment="1">
      <alignment horizontal="center" vertical="center"/>
    </xf>
    <xf numFmtId="38" fontId="28" fillId="0" borderId="54" xfId="1" applyNumberFormat="1" applyFont="1" applyFill="1" applyBorder="1" applyAlignment="1">
      <alignment horizontal="center" vertical="center"/>
    </xf>
    <xf numFmtId="165" fontId="3" fillId="0" borderId="34" xfId="1" applyNumberFormat="1" applyFont="1" applyFill="1" applyBorder="1" applyAlignment="1">
      <alignment horizontal="center" vertical="center"/>
    </xf>
    <xf numFmtId="165" fontId="3" fillId="0" borderId="51" xfId="1" applyNumberFormat="1" applyFont="1" applyFill="1" applyBorder="1" applyAlignment="1">
      <alignment horizontal="center" vertical="center"/>
    </xf>
    <xf numFmtId="38" fontId="6" fillId="0" borderId="42" xfId="1" applyNumberFormat="1" applyFont="1" applyFill="1" applyBorder="1" applyAlignment="1">
      <alignment vertical="center"/>
    </xf>
    <xf numFmtId="38" fontId="6" fillId="0" borderId="10" xfId="1" applyNumberFormat="1" applyFont="1" applyFill="1" applyBorder="1" applyAlignment="1">
      <alignment vertical="center"/>
    </xf>
    <xf numFmtId="38" fontId="6" fillId="0" borderId="36" xfId="1" applyNumberFormat="1" applyFont="1" applyFill="1" applyBorder="1" applyAlignment="1">
      <alignment vertical="center"/>
    </xf>
    <xf numFmtId="38" fontId="6" fillId="0" borderId="46" xfId="1" applyNumberFormat="1" applyFont="1" applyFill="1" applyBorder="1" applyAlignment="1">
      <alignment vertical="center"/>
    </xf>
    <xf numFmtId="38" fontId="6" fillId="0" borderId="58" xfId="1" applyNumberFormat="1" applyFont="1" applyFill="1" applyBorder="1" applyAlignment="1">
      <alignment vertical="center"/>
    </xf>
    <xf numFmtId="38" fontId="6" fillId="0" borderId="60" xfId="1" applyNumberFormat="1" applyFont="1" applyFill="1" applyBorder="1" applyAlignment="1">
      <alignment vertical="center"/>
    </xf>
    <xf numFmtId="38" fontId="6" fillId="0" borderId="54" xfId="1" applyNumberFormat="1" applyFont="1" applyFill="1" applyBorder="1" applyAlignment="1">
      <alignment vertical="center"/>
    </xf>
    <xf numFmtId="38" fontId="6" fillId="0" borderId="56" xfId="1" applyNumberFormat="1" applyFont="1" applyFill="1" applyBorder="1" applyAlignment="1">
      <alignment vertical="center"/>
    </xf>
    <xf numFmtId="0" fontId="3" fillId="0" borderId="109" xfId="1" applyFont="1" applyFill="1" applyBorder="1" applyAlignment="1">
      <alignment horizontal="center" vertical="center"/>
    </xf>
    <xf numFmtId="0" fontId="3" fillId="0" borderId="99" xfId="1" applyFont="1" applyFill="1" applyBorder="1" applyAlignment="1">
      <alignment horizontal="center" vertical="center"/>
    </xf>
    <xf numFmtId="38" fontId="6" fillId="0" borderId="110" xfId="1" applyNumberFormat="1" applyFont="1" applyFill="1" applyBorder="1" applyAlignment="1">
      <alignment horizontal="center" vertical="center"/>
    </xf>
    <xf numFmtId="38" fontId="6" fillId="0" borderId="111" xfId="1" applyNumberFormat="1" applyFont="1" applyFill="1" applyBorder="1" applyAlignment="1">
      <alignment horizontal="center" vertical="center"/>
    </xf>
    <xf numFmtId="38" fontId="6" fillId="19" borderId="107" xfId="1" applyNumberFormat="1" applyFont="1" applyFill="1" applyBorder="1" applyAlignment="1">
      <alignment horizontal="center" vertical="center"/>
    </xf>
    <xf numFmtId="38" fontId="28" fillId="19" borderId="54" xfId="1" applyNumberFormat="1" applyFont="1" applyFill="1" applyBorder="1" applyAlignment="1">
      <alignment horizontal="center" vertical="center"/>
    </xf>
    <xf numFmtId="38" fontId="28" fillId="19" borderId="58" xfId="1" applyNumberFormat="1" applyFont="1" applyFill="1" applyBorder="1" applyAlignment="1">
      <alignment horizontal="center" vertical="center"/>
    </xf>
    <xf numFmtId="38" fontId="6" fillId="19" borderId="42" xfId="1" applyNumberFormat="1" applyFont="1" applyFill="1" applyBorder="1" applyAlignment="1">
      <alignment vertical="center"/>
    </xf>
    <xf numFmtId="38" fontId="6" fillId="19" borderId="36" xfId="1" applyNumberFormat="1" applyFont="1" applyFill="1" applyBorder="1" applyAlignment="1">
      <alignment vertical="center"/>
    </xf>
    <xf numFmtId="38" fontId="6" fillId="19" borderId="58" xfId="1" applyNumberFormat="1" applyFont="1" applyFill="1" applyBorder="1" applyAlignment="1">
      <alignment vertical="center"/>
    </xf>
    <xf numFmtId="38" fontId="6" fillId="19" borderId="54" xfId="1" applyNumberFormat="1" applyFont="1" applyFill="1" applyBorder="1" applyAlignment="1">
      <alignment vertical="center"/>
    </xf>
    <xf numFmtId="0" fontId="28" fillId="0" borderId="17" xfId="0" applyFont="1" applyFill="1" applyBorder="1" applyAlignment="1">
      <alignment horizontal="left" vertical="center" wrapText="1"/>
    </xf>
    <xf numFmtId="165" fontId="30" fillId="0" borderId="129" xfId="0" applyNumberFormat="1" applyFont="1" applyFill="1" applyBorder="1" applyAlignment="1">
      <alignment horizontal="center" wrapText="1"/>
    </xf>
    <xf numFmtId="2" fontId="33" fillId="0" borderId="17" xfId="0" applyNumberFormat="1" applyFont="1" applyFill="1" applyBorder="1" applyAlignment="1">
      <alignment horizontal="center" wrapText="1"/>
    </xf>
    <xf numFmtId="38" fontId="28" fillId="0" borderId="26" xfId="0" applyNumberFormat="1" applyFont="1" applyFill="1" applyBorder="1" applyAlignment="1">
      <alignment horizontal="center" wrapText="1"/>
    </xf>
    <xf numFmtId="38" fontId="28" fillId="0" borderId="19" xfId="0" applyNumberFormat="1" applyFont="1" applyFill="1" applyBorder="1" applyAlignment="1">
      <alignment horizontal="center" wrapText="1"/>
    </xf>
    <xf numFmtId="38" fontId="28" fillId="0" borderId="21" xfId="0" applyNumberFormat="1" applyFont="1" applyFill="1" applyBorder="1" applyAlignment="1">
      <alignment horizontal="center" wrapText="1"/>
    </xf>
    <xf numFmtId="0" fontId="28" fillId="0" borderId="22" xfId="0" applyFont="1" applyFill="1" applyBorder="1" applyAlignment="1">
      <alignment horizontal="left" vertical="center" wrapText="1"/>
    </xf>
    <xf numFmtId="165" fontId="30" fillId="0" borderId="130" xfId="0" applyNumberFormat="1" applyFont="1" applyFill="1" applyBorder="1" applyAlignment="1">
      <alignment horizontal="center" wrapText="1"/>
    </xf>
    <xf numFmtId="2" fontId="33" fillId="0" borderId="22" xfId="0" applyNumberFormat="1" applyFont="1" applyFill="1" applyBorder="1" applyAlignment="1">
      <alignment horizontal="center" wrapText="1"/>
    </xf>
    <xf numFmtId="38" fontId="28" fillId="0" borderId="24" xfId="0" applyNumberFormat="1" applyFont="1" applyFill="1" applyBorder="1" applyAlignment="1">
      <alignment horizontal="center" wrapText="1"/>
    </xf>
    <xf numFmtId="38" fontId="28" fillId="0" borderId="81" xfId="0" applyNumberFormat="1" applyFont="1" applyFill="1" applyBorder="1" applyAlignment="1">
      <alignment horizontal="center" wrapText="1"/>
    </xf>
    <xf numFmtId="38" fontId="28" fillId="0" borderId="77" xfId="0" applyNumberFormat="1" applyFont="1" applyFill="1" applyBorder="1" applyAlignment="1">
      <alignment horizontal="center" wrapText="1"/>
    </xf>
    <xf numFmtId="0" fontId="28" fillId="0" borderId="28" xfId="0" applyFont="1" applyFill="1" applyBorder="1" applyAlignment="1">
      <alignment horizontal="left" vertical="center" wrapText="1"/>
    </xf>
    <xf numFmtId="165" fontId="30" fillId="0" borderId="131" xfId="0" applyNumberFormat="1" applyFont="1" applyFill="1" applyBorder="1" applyAlignment="1">
      <alignment horizontal="center" wrapText="1"/>
    </xf>
    <xf numFmtId="2" fontId="33" fillId="0" borderId="28" xfId="0" applyNumberFormat="1" applyFont="1" applyFill="1" applyBorder="1" applyAlignment="1">
      <alignment horizontal="center" wrapText="1"/>
    </xf>
    <xf numFmtId="38" fontId="28" fillId="0" borderId="78" xfId="0" applyNumberFormat="1" applyFont="1" applyFill="1" applyBorder="1" applyAlignment="1">
      <alignment horizontal="center" wrapText="1"/>
    </xf>
    <xf numFmtId="38" fontId="28" fillId="0" borderId="30" xfId="0" applyNumberFormat="1" applyFont="1" applyFill="1" applyBorder="1" applyAlignment="1">
      <alignment horizontal="center" wrapText="1"/>
    </xf>
    <xf numFmtId="0" fontId="28" fillId="19" borderId="125" xfId="0" applyFont="1" applyFill="1" applyBorder="1" applyAlignment="1">
      <alignment horizontal="center" vertical="center" wrapText="1"/>
    </xf>
    <xf numFmtId="0" fontId="28" fillId="19" borderId="153" xfId="0" applyFont="1" applyFill="1" applyBorder="1" applyAlignment="1">
      <alignment horizontal="center" vertical="center" wrapText="1"/>
    </xf>
    <xf numFmtId="0" fontId="28" fillId="19" borderId="117" xfId="0" applyFont="1" applyFill="1" applyBorder="1" applyAlignment="1">
      <alignment horizontal="center" vertical="center" wrapText="1"/>
    </xf>
    <xf numFmtId="0" fontId="28" fillId="19" borderId="118" xfId="0" applyFont="1" applyFill="1" applyBorder="1" applyAlignment="1">
      <alignment horizontal="center" vertical="center" wrapText="1"/>
    </xf>
    <xf numFmtId="0" fontId="28" fillId="19" borderId="16" xfId="0" applyFont="1" applyFill="1" applyBorder="1" applyAlignment="1">
      <alignment horizontal="center" vertical="center" wrapText="1"/>
    </xf>
    <xf numFmtId="0" fontId="28" fillId="19" borderId="9" xfId="0" applyFont="1" applyFill="1" applyBorder="1" applyAlignment="1">
      <alignment horizontal="center" vertical="center" wrapText="1"/>
    </xf>
    <xf numFmtId="0" fontId="28" fillId="19" borderId="125" xfId="0" applyFont="1" applyFill="1" applyBorder="1" applyAlignment="1">
      <alignment horizontal="center" wrapText="1"/>
    </xf>
    <xf numFmtId="0" fontId="28" fillId="19" borderId="126" xfId="0" applyFont="1" applyFill="1" applyBorder="1" applyAlignment="1">
      <alignment horizontal="center" wrapText="1"/>
    </xf>
    <xf numFmtId="0" fontId="28" fillId="19" borderId="90" xfId="0" applyFont="1" applyFill="1" applyBorder="1" applyAlignment="1">
      <alignment horizontal="center" vertical="center" wrapText="1"/>
    </xf>
    <xf numFmtId="0" fontId="28" fillId="19" borderId="113" xfId="0" applyFont="1" applyFill="1" applyBorder="1" applyAlignment="1">
      <alignment horizontal="center" vertical="center" wrapText="1"/>
    </xf>
    <xf numFmtId="0" fontId="28" fillId="19" borderId="90" xfId="0" applyFont="1" applyFill="1" applyBorder="1" applyAlignment="1">
      <alignment horizontal="center" wrapText="1"/>
    </xf>
    <xf numFmtId="0" fontId="28" fillId="19" borderId="113" xfId="0" applyFont="1" applyFill="1" applyBorder="1" applyAlignment="1">
      <alignment horizontal="center" wrapText="1"/>
    </xf>
    <xf numFmtId="0" fontId="28" fillId="19" borderId="9" xfId="0" applyFont="1" applyFill="1" applyBorder="1" applyAlignment="1">
      <alignment horizontal="center" wrapText="1"/>
    </xf>
    <xf numFmtId="0" fontId="28" fillId="19" borderId="139" xfId="0" applyFont="1" applyFill="1" applyBorder="1" applyAlignment="1">
      <alignment horizontal="center" wrapText="1"/>
    </xf>
    <xf numFmtId="0" fontId="28" fillId="19" borderId="144" xfId="0" applyFont="1" applyFill="1" applyBorder="1" applyAlignment="1">
      <alignment horizontal="center" wrapText="1"/>
    </xf>
    <xf numFmtId="0" fontId="28" fillId="19" borderId="140" xfId="0" applyFont="1" applyFill="1" applyBorder="1" applyAlignment="1">
      <alignment horizontal="center" wrapText="1"/>
    </xf>
    <xf numFmtId="0" fontId="29" fillId="19" borderId="14" xfId="0" applyFont="1" applyFill="1" applyBorder="1" applyAlignment="1">
      <alignment horizontal="center" vertical="center"/>
    </xf>
    <xf numFmtId="0" fontId="6" fillId="19" borderId="14" xfId="0" applyFont="1" applyFill="1" applyBorder="1" applyAlignment="1">
      <alignment horizontal="center" vertical="center"/>
    </xf>
    <xf numFmtId="0" fontId="28" fillId="19" borderId="126" xfId="0" applyFont="1" applyFill="1" applyBorder="1" applyAlignment="1">
      <alignment horizontal="center" vertical="center" wrapText="1"/>
    </xf>
    <xf numFmtId="0" fontId="28" fillId="19" borderId="128" xfId="0" applyFont="1" applyFill="1" applyBorder="1" applyAlignment="1">
      <alignment horizontal="center" wrapText="1"/>
    </xf>
    <xf numFmtId="0" fontId="6" fillId="0" borderId="119" xfId="0" applyFont="1" applyFill="1" applyBorder="1" applyAlignment="1">
      <alignment horizontal="left"/>
    </xf>
    <xf numFmtId="165" fontId="33" fillId="0" borderId="17" xfId="0" applyNumberFormat="1" applyFont="1" applyFill="1" applyBorder="1" applyAlignment="1">
      <alignment horizontal="center" vertical="center" wrapText="1"/>
    </xf>
    <xf numFmtId="2" fontId="29" fillId="0" borderId="120" xfId="0" applyNumberFormat="1" applyFont="1" applyFill="1" applyBorder="1" applyAlignment="1">
      <alignment horizontal="center"/>
    </xf>
    <xf numFmtId="1" fontId="24" fillId="0" borderId="76" xfId="0" applyNumberFormat="1" applyFont="1" applyFill="1" applyBorder="1" applyAlignment="1">
      <alignment horizontal="center"/>
    </xf>
    <xf numFmtId="1" fontId="24" fillId="0" borderId="19" xfId="0" applyNumberFormat="1" applyFont="1" applyFill="1" applyBorder="1" applyAlignment="1">
      <alignment horizontal="left" indent="1"/>
    </xf>
    <xf numFmtId="1" fontId="24" fillId="0" borderId="19" xfId="0" applyNumberFormat="1" applyFont="1" applyFill="1" applyBorder="1" applyAlignment="1">
      <alignment horizontal="left"/>
    </xf>
    <xf numFmtId="1" fontId="24" fillId="0" borderId="21" xfId="0" applyNumberFormat="1" applyFont="1" applyFill="1" applyBorder="1" applyAlignment="1">
      <alignment horizontal="left"/>
    </xf>
    <xf numFmtId="0" fontId="6" fillId="0" borderId="121" xfId="0" applyFont="1" applyFill="1" applyBorder="1" applyAlignment="1">
      <alignment horizontal="left"/>
    </xf>
    <xf numFmtId="165" fontId="33" fillId="0" borderId="22" xfId="0" applyNumberFormat="1" applyFont="1" applyFill="1" applyBorder="1" applyAlignment="1">
      <alignment horizontal="center" vertical="center" wrapText="1"/>
    </xf>
    <xf numFmtId="2" fontId="29" fillId="0" borderId="122" xfId="0" applyNumberFormat="1" applyFont="1" applyFill="1" applyBorder="1" applyAlignment="1">
      <alignment horizontal="center"/>
    </xf>
    <xf numFmtId="1" fontId="24" fillId="0" borderId="77" xfId="0" applyNumberFormat="1" applyFont="1" applyFill="1" applyBorder="1" applyAlignment="1">
      <alignment horizontal="center"/>
    </xf>
    <xf numFmtId="1" fontId="24" fillId="0" borderId="24" xfId="0" applyNumberFormat="1" applyFont="1" applyFill="1" applyBorder="1" applyAlignment="1">
      <alignment horizontal="left" indent="1"/>
    </xf>
    <xf numFmtId="1" fontId="24" fillId="0" borderId="24" xfId="0" applyNumberFormat="1" applyFont="1" applyFill="1" applyBorder="1" applyAlignment="1">
      <alignment horizontal="left"/>
    </xf>
    <xf numFmtId="1" fontId="24" fillId="0" borderId="81" xfId="0" applyNumberFormat="1" applyFont="1" applyFill="1" applyBorder="1" applyAlignment="1">
      <alignment horizontal="left"/>
    </xf>
    <xf numFmtId="0" fontId="24" fillId="0" borderId="121" xfId="0" applyFont="1" applyFill="1" applyBorder="1" applyAlignment="1">
      <alignment horizontal="left"/>
    </xf>
    <xf numFmtId="1" fontId="24" fillId="0" borderId="24" xfId="0" applyNumberFormat="1" applyFont="1" applyFill="1" applyBorder="1" applyAlignment="1">
      <alignment horizontal="center"/>
    </xf>
    <xf numFmtId="0" fontId="24" fillId="0" borderId="124" xfId="0" applyFont="1" applyFill="1" applyBorder="1" applyAlignment="1">
      <alignment horizontal="left"/>
    </xf>
    <xf numFmtId="165" fontId="33" fillId="0" borderId="28" xfId="0" applyNumberFormat="1" applyFont="1" applyFill="1" applyBorder="1" applyAlignment="1">
      <alignment horizontal="center" vertical="center" wrapText="1"/>
    </xf>
    <xf numFmtId="2" fontId="29" fillId="0" borderId="132" xfId="0" applyNumberFormat="1" applyFont="1" applyFill="1" applyBorder="1" applyAlignment="1">
      <alignment horizontal="center"/>
    </xf>
    <xf numFmtId="1" fontId="24" fillId="0" borderId="78" xfId="0" applyNumberFormat="1" applyFont="1" applyFill="1" applyBorder="1" applyAlignment="1">
      <alignment horizontal="center"/>
    </xf>
    <xf numFmtId="1" fontId="24" fillId="0" borderId="30" xfId="0" applyNumberFormat="1" applyFont="1" applyFill="1" applyBorder="1" applyAlignment="1">
      <alignment horizontal="left" indent="1"/>
    </xf>
    <xf numFmtId="1" fontId="24" fillId="0" borderId="30" xfId="0" applyNumberFormat="1" applyFont="1" applyFill="1" applyBorder="1" applyAlignment="1">
      <alignment horizontal="left"/>
    </xf>
    <xf numFmtId="1" fontId="29" fillId="0" borderId="30" xfId="0" applyNumberFormat="1" applyFont="1" applyFill="1" applyBorder="1" applyAlignment="1">
      <alignment horizontal="center"/>
    </xf>
    <xf numFmtId="1" fontId="24" fillId="0" borderId="32" xfId="0" applyNumberFormat="1" applyFont="1" applyFill="1" applyBorder="1" applyAlignment="1">
      <alignment horizontal="left"/>
    </xf>
    <xf numFmtId="0" fontId="28" fillId="0" borderId="17" xfId="0" applyFont="1" applyFill="1" applyBorder="1" applyAlignment="1">
      <alignment horizontal="left" wrapText="1"/>
    </xf>
    <xf numFmtId="165" fontId="17" fillId="0" borderId="17" xfId="1" applyNumberFormat="1" applyFont="1" applyFill="1" applyBorder="1" applyAlignment="1">
      <alignment horizontal="center" vertical="center"/>
    </xf>
    <xf numFmtId="38" fontId="28" fillId="0" borderId="18" xfId="0" applyNumberFormat="1" applyFont="1" applyFill="1" applyBorder="1" applyAlignment="1">
      <alignment horizontal="center" wrapText="1"/>
    </xf>
    <xf numFmtId="0" fontId="28" fillId="0" borderId="22" xfId="0" applyFont="1" applyFill="1" applyBorder="1" applyAlignment="1">
      <alignment horizontal="left" wrapText="1"/>
    </xf>
    <xf numFmtId="165" fontId="17" fillId="0" borderId="22" xfId="1" applyNumberFormat="1" applyFont="1" applyFill="1" applyBorder="1" applyAlignment="1">
      <alignment horizontal="center" vertical="center"/>
    </xf>
    <xf numFmtId="38" fontId="28" fillId="0" borderId="23" xfId="0" applyNumberFormat="1" applyFont="1" applyFill="1" applyBorder="1" applyAlignment="1">
      <alignment horizontal="center" wrapText="1"/>
    </xf>
    <xf numFmtId="0" fontId="28" fillId="0" borderId="28" xfId="0" applyFont="1" applyFill="1" applyBorder="1" applyAlignment="1">
      <alignment horizontal="left" wrapText="1"/>
    </xf>
    <xf numFmtId="165" fontId="17" fillId="0" borderId="28" xfId="1" applyNumberFormat="1" applyFont="1" applyFill="1" applyBorder="1" applyAlignment="1">
      <alignment horizontal="center" vertical="center"/>
    </xf>
    <xf numFmtId="38" fontId="28" fillId="0" borderId="29" xfId="0" applyNumberFormat="1" applyFont="1" applyFill="1" applyBorder="1" applyAlignment="1">
      <alignment horizontal="center" wrapText="1"/>
    </xf>
    <xf numFmtId="38" fontId="28" fillId="0" borderId="32" xfId="0" applyNumberFormat="1" applyFont="1" applyFill="1" applyBorder="1" applyAlignment="1">
      <alignment horizontal="center" wrapText="1"/>
    </xf>
    <xf numFmtId="0" fontId="28" fillId="0" borderId="112" xfId="0" applyFont="1" applyFill="1" applyBorder="1" applyAlignment="1">
      <alignment horizontal="left" wrapText="1"/>
    </xf>
    <xf numFmtId="2" fontId="33" fillId="0" borderId="112" xfId="0" applyNumberFormat="1" applyFont="1" applyFill="1" applyBorder="1" applyAlignment="1">
      <alignment horizontal="center" wrapText="1"/>
    </xf>
    <xf numFmtId="38" fontId="28" fillId="0" borderId="72" xfId="0" applyNumberFormat="1" applyFont="1" applyFill="1" applyBorder="1" applyAlignment="1">
      <alignment horizontal="center" wrapText="1"/>
    </xf>
    <xf numFmtId="38" fontId="28" fillId="0" borderId="27" xfId="0" applyNumberFormat="1" applyFont="1" applyFill="1" applyBorder="1" applyAlignment="1">
      <alignment horizontal="center" wrapText="1"/>
    </xf>
    <xf numFmtId="165" fontId="33" fillId="0" borderId="69" xfId="0" applyNumberFormat="1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left"/>
    </xf>
    <xf numFmtId="2" fontId="29" fillId="0" borderId="17" xfId="0" applyNumberFormat="1" applyFont="1" applyFill="1" applyBorder="1" applyAlignment="1">
      <alignment horizontal="center"/>
    </xf>
    <xf numFmtId="1" fontId="29" fillId="0" borderId="18" xfId="0" applyNumberFormat="1" applyFont="1" applyFill="1" applyBorder="1" applyAlignment="1">
      <alignment horizontal="center"/>
    </xf>
    <xf numFmtId="1" fontId="29" fillId="0" borderId="19" xfId="0" applyNumberFormat="1" applyFont="1" applyFill="1" applyBorder="1" applyAlignment="1">
      <alignment horizontal="center"/>
    </xf>
    <xf numFmtId="1" fontId="29" fillId="0" borderId="21" xfId="0" applyNumberFormat="1" applyFont="1" applyFill="1" applyBorder="1" applyAlignment="1">
      <alignment horizontal="center"/>
    </xf>
    <xf numFmtId="0" fontId="24" fillId="0" borderId="22" xfId="0" applyFont="1" applyFill="1" applyBorder="1" applyAlignment="1">
      <alignment horizontal="left"/>
    </xf>
    <xf numFmtId="2" fontId="29" fillId="0" borderId="22" xfId="0" applyNumberFormat="1" applyFont="1" applyFill="1" applyBorder="1" applyAlignment="1">
      <alignment horizontal="center"/>
    </xf>
    <xf numFmtId="1" fontId="29" fillId="0" borderId="23" xfId="0" applyNumberFormat="1" applyFont="1" applyFill="1" applyBorder="1" applyAlignment="1">
      <alignment horizontal="center"/>
    </xf>
    <xf numFmtId="1" fontId="29" fillId="0" borderId="24" xfId="0" applyNumberFormat="1" applyFont="1" applyFill="1" applyBorder="1" applyAlignment="1">
      <alignment horizontal="center"/>
    </xf>
    <xf numFmtId="1" fontId="29" fillId="0" borderId="81" xfId="0" applyNumberFormat="1" applyFont="1" applyFill="1" applyBorder="1" applyAlignment="1">
      <alignment horizontal="center"/>
    </xf>
    <xf numFmtId="1" fontId="24" fillId="0" borderId="23" xfId="0" applyNumberFormat="1" applyFont="1" applyFill="1" applyBorder="1" applyAlignment="1">
      <alignment horizontal="center"/>
    </xf>
    <xf numFmtId="0" fontId="24" fillId="0" borderId="28" xfId="0" applyFont="1" applyFill="1" applyBorder="1" applyAlignment="1">
      <alignment horizontal="left"/>
    </xf>
    <xf numFmtId="2" fontId="29" fillId="0" borderId="28" xfId="0" applyNumberFormat="1" applyFont="1" applyFill="1" applyBorder="1" applyAlignment="1">
      <alignment horizontal="center"/>
    </xf>
    <xf numFmtId="1" fontId="24" fillId="0" borderId="29" xfId="0" applyNumberFormat="1" applyFont="1" applyFill="1" applyBorder="1" applyAlignment="1">
      <alignment horizontal="center"/>
    </xf>
    <xf numFmtId="1" fontId="24" fillId="0" borderId="30" xfId="0" applyNumberFormat="1" applyFont="1" applyFill="1" applyBorder="1" applyAlignment="1">
      <alignment horizontal="center"/>
    </xf>
    <xf numFmtId="1" fontId="29" fillId="0" borderId="32" xfId="0" applyNumberFormat="1" applyFont="1" applyFill="1" applyBorder="1" applyAlignment="1">
      <alignment horizontal="center"/>
    </xf>
    <xf numFmtId="38" fontId="28" fillId="0" borderId="94" xfId="0" applyNumberFormat="1" applyFont="1" applyFill="1" applyBorder="1" applyAlignment="1">
      <alignment horizontal="center" wrapText="1"/>
    </xf>
    <xf numFmtId="38" fontId="28" fillId="0" borderId="74" xfId="0" applyNumberFormat="1" applyFont="1" applyFill="1" applyBorder="1" applyAlignment="1">
      <alignment horizontal="center" wrapText="1"/>
    </xf>
    <xf numFmtId="38" fontId="28" fillId="0" borderId="104" xfId="0" applyNumberFormat="1" applyFont="1" applyFill="1" applyBorder="1" applyAlignment="1">
      <alignment horizontal="center" wrapText="1"/>
    </xf>
    <xf numFmtId="0" fontId="6" fillId="0" borderId="17" xfId="1" applyFont="1" applyFill="1" applyBorder="1" applyAlignment="1">
      <alignment vertical="center"/>
    </xf>
    <xf numFmtId="0" fontId="17" fillId="0" borderId="120" xfId="1" applyFont="1" applyFill="1" applyBorder="1" applyAlignment="1">
      <alignment horizontal="center" vertical="center"/>
    </xf>
    <xf numFmtId="4" fontId="7" fillId="0" borderId="17" xfId="1" applyNumberFormat="1" applyFont="1" applyFill="1" applyBorder="1" applyAlignment="1">
      <alignment horizontal="center" vertical="center"/>
    </xf>
    <xf numFmtId="0" fontId="6" fillId="0" borderId="22" xfId="1" applyFont="1" applyFill="1" applyBorder="1" applyAlignment="1">
      <alignment vertical="center"/>
    </xf>
    <xf numFmtId="0" fontId="17" fillId="0" borderId="122" xfId="1" applyFont="1" applyFill="1" applyBorder="1" applyAlignment="1">
      <alignment horizontal="center" vertical="center"/>
    </xf>
    <xf numFmtId="4" fontId="7" fillId="0" borderId="22" xfId="1" applyNumberFormat="1" applyFont="1" applyFill="1" applyBorder="1" applyAlignment="1">
      <alignment horizontal="center" vertical="center"/>
    </xf>
    <xf numFmtId="0" fontId="6" fillId="0" borderId="28" xfId="1" applyFont="1" applyFill="1" applyBorder="1" applyAlignment="1">
      <alignment vertical="center"/>
    </xf>
    <xf numFmtId="0" fontId="17" fillId="0" borderId="132" xfId="1" applyFont="1" applyFill="1" applyBorder="1" applyAlignment="1">
      <alignment horizontal="center" vertical="center"/>
    </xf>
    <xf numFmtId="4" fontId="7" fillId="0" borderId="28" xfId="1" applyNumberFormat="1" applyFont="1" applyFill="1" applyBorder="1" applyAlignment="1">
      <alignment horizontal="center" vertical="center"/>
    </xf>
    <xf numFmtId="165" fontId="30" fillId="0" borderId="17" xfId="0" applyNumberFormat="1" applyFont="1" applyFill="1" applyBorder="1" applyAlignment="1">
      <alignment horizontal="center" wrapText="1"/>
    </xf>
    <xf numFmtId="38" fontId="31" fillId="0" borderId="19" xfId="0" applyNumberFormat="1" applyFont="1" applyFill="1" applyBorder="1" applyAlignment="1">
      <alignment horizontal="center" wrapText="1"/>
    </xf>
    <xf numFmtId="38" fontId="31" fillId="0" borderId="21" xfId="0" applyNumberFormat="1" applyFont="1" applyFill="1" applyBorder="1" applyAlignment="1">
      <alignment horizontal="center" wrapText="1"/>
    </xf>
    <xf numFmtId="165" fontId="30" fillId="0" borderId="22" xfId="0" applyNumberFormat="1" applyFont="1" applyFill="1" applyBorder="1" applyAlignment="1">
      <alignment horizontal="center" wrapText="1"/>
    </xf>
    <xf numFmtId="38" fontId="31" fillId="0" borderId="24" xfId="0" applyNumberFormat="1" applyFont="1" applyFill="1" applyBorder="1" applyAlignment="1">
      <alignment horizontal="center" wrapText="1"/>
    </xf>
    <xf numFmtId="38" fontId="31" fillId="0" borderId="81" xfId="0" applyNumberFormat="1" applyFont="1" applyFill="1" applyBorder="1" applyAlignment="1">
      <alignment horizontal="center" wrapText="1"/>
    </xf>
    <xf numFmtId="2" fontId="33" fillId="0" borderId="22" xfId="0" applyNumberFormat="1" applyFont="1" applyFill="1" applyBorder="1" applyAlignment="1">
      <alignment horizontal="center"/>
    </xf>
    <xf numFmtId="0" fontId="28" fillId="0" borderId="127" xfId="0" applyFont="1" applyFill="1" applyBorder="1" applyAlignment="1">
      <alignment horizontal="left" wrapText="1"/>
    </xf>
    <xf numFmtId="165" fontId="30" fillId="0" borderId="127" xfId="0" applyNumberFormat="1" applyFont="1" applyFill="1" applyBorder="1" applyAlignment="1">
      <alignment horizontal="center" wrapText="1"/>
    </xf>
    <xf numFmtId="2" fontId="33" fillId="0" borderId="127" xfId="0" applyNumberFormat="1" applyFont="1" applyFill="1" applyBorder="1" applyAlignment="1">
      <alignment horizontal="center"/>
    </xf>
    <xf numFmtId="38" fontId="28" fillId="0" borderId="74" xfId="0" applyNumberFormat="1" applyFont="1" applyFill="1" applyBorder="1" applyAlignment="1">
      <alignment horizontal="center"/>
    </xf>
    <xf numFmtId="38" fontId="31" fillId="0" borderId="74" xfId="0" applyNumberFormat="1" applyFont="1" applyFill="1" applyBorder="1" applyAlignment="1">
      <alignment horizontal="center" wrapText="1"/>
    </xf>
    <xf numFmtId="38" fontId="31" fillId="0" borderId="104" xfId="0" applyNumberFormat="1" applyFont="1" applyFill="1" applyBorder="1" applyAlignment="1">
      <alignment horizontal="center" wrapText="1"/>
    </xf>
    <xf numFmtId="164" fontId="6" fillId="0" borderId="119" xfId="0" applyNumberFormat="1" applyFont="1" applyFill="1" applyBorder="1" applyAlignment="1">
      <alignment horizontal="center" vertical="center"/>
    </xf>
    <xf numFmtId="164" fontId="6" fillId="0" borderId="121" xfId="0" applyNumberFormat="1" applyFont="1" applyFill="1" applyBorder="1" applyAlignment="1">
      <alignment horizontal="center" vertical="center"/>
    </xf>
    <xf numFmtId="0" fontId="7" fillId="0" borderId="121" xfId="0" applyFont="1" applyFill="1" applyBorder="1" applyAlignment="1">
      <alignment horizontal="center" vertical="center"/>
    </xf>
    <xf numFmtId="164" fontId="7" fillId="0" borderId="121" xfId="0" applyNumberFormat="1" applyFont="1" applyFill="1" applyBorder="1" applyAlignment="1">
      <alignment horizontal="center" vertical="center"/>
    </xf>
    <xf numFmtId="0" fontId="33" fillId="0" borderId="121" xfId="0" applyFont="1" applyFill="1" applyBorder="1" applyAlignment="1">
      <alignment horizontal="center" vertical="center"/>
    </xf>
    <xf numFmtId="0" fontId="33" fillId="0" borderId="121" xfId="0" applyFont="1" applyFill="1" applyBorder="1" applyAlignment="1">
      <alignment horizontal="center"/>
    </xf>
    <xf numFmtId="164" fontId="7" fillId="0" borderId="45" xfId="0" applyNumberFormat="1" applyFont="1" applyFill="1" applyBorder="1" applyAlignment="1">
      <alignment horizontal="center" vertical="center"/>
    </xf>
    <xf numFmtId="164" fontId="7" fillId="0" borderId="123" xfId="0" applyNumberFormat="1" applyFont="1" applyFill="1" applyBorder="1" applyAlignment="1">
      <alignment horizontal="center" vertical="center"/>
    </xf>
    <xf numFmtId="165" fontId="7" fillId="0" borderId="121" xfId="0" applyNumberFormat="1" applyFont="1" applyFill="1" applyBorder="1" applyAlignment="1">
      <alignment horizontal="center" vertical="center"/>
    </xf>
    <xf numFmtId="165" fontId="7" fillId="0" borderId="124" xfId="0" applyNumberFormat="1" applyFont="1" applyFill="1" applyBorder="1" applyAlignment="1">
      <alignment horizontal="center" vertical="center"/>
    </xf>
    <xf numFmtId="164" fontId="7" fillId="0" borderId="17" xfId="0" applyNumberFormat="1" applyFont="1" applyFill="1" applyBorder="1" applyAlignment="1">
      <alignment horizontal="center" vertical="center"/>
    </xf>
    <xf numFmtId="164" fontId="7" fillId="0" borderId="22" xfId="0" applyNumberFormat="1" applyFont="1" applyFill="1" applyBorder="1" applyAlignment="1">
      <alignment horizontal="center" vertical="center"/>
    </xf>
    <xf numFmtId="165" fontId="7" fillId="0" borderId="22" xfId="0" applyNumberFormat="1" applyFont="1" applyFill="1" applyBorder="1" applyAlignment="1">
      <alignment horizontal="center" vertical="center"/>
    </xf>
    <xf numFmtId="164" fontId="7" fillId="0" borderId="28" xfId="0" applyNumberFormat="1" applyFont="1" applyFill="1" applyBorder="1" applyAlignment="1">
      <alignment horizontal="center" vertical="center"/>
    </xf>
    <xf numFmtId="165" fontId="7" fillId="0" borderId="17" xfId="0" applyNumberFormat="1" applyFont="1" applyFill="1" applyBorder="1" applyAlignment="1">
      <alignment horizontal="center" vertical="center"/>
    </xf>
    <xf numFmtId="165" fontId="7" fillId="0" borderId="113" xfId="0" applyNumberFormat="1" applyFont="1" applyFill="1" applyBorder="1" applyAlignment="1">
      <alignment horizontal="center"/>
    </xf>
    <xf numFmtId="165" fontId="7" fillId="0" borderId="113" xfId="0" applyNumberFormat="1" applyFont="1" applyFill="1" applyBorder="1" applyAlignment="1">
      <alignment horizontal="center" vertical="center"/>
    </xf>
    <xf numFmtId="165" fontId="7" fillId="0" borderId="127" xfId="0" applyNumberFormat="1" applyFont="1" applyFill="1" applyBorder="1" applyAlignment="1">
      <alignment horizontal="center" vertical="center"/>
    </xf>
    <xf numFmtId="165" fontId="19" fillId="0" borderId="113" xfId="0" applyNumberFormat="1" applyFont="1" applyFill="1" applyBorder="1" applyAlignment="1">
      <alignment horizontal="center" vertical="center"/>
    </xf>
    <xf numFmtId="165" fontId="7" fillId="0" borderId="28" xfId="0" applyNumberFormat="1" applyFont="1" applyFill="1" applyBorder="1" applyAlignment="1">
      <alignment horizontal="center" vertical="center"/>
    </xf>
    <xf numFmtId="38" fontId="6" fillId="0" borderId="34" xfId="1" applyNumberFormat="1" applyFont="1" applyFill="1" applyBorder="1" applyAlignment="1">
      <alignment vertical="center"/>
    </xf>
    <xf numFmtId="38" fontId="6" fillId="0" borderId="12" xfId="1" applyNumberFormat="1" applyFont="1" applyFill="1" applyBorder="1" applyAlignment="1">
      <alignment vertical="center"/>
    </xf>
    <xf numFmtId="38" fontId="6" fillId="0" borderId="107" xfId="1" applyNumberFormat="1" applyFont="1" applyFill="1" applyBorder="1" applyAlignment="1">
      <alignment vertical="center"/>
    </xf>
    <xf numFmtId="38" fontId="6" fillId="0" borderId="108" xfId="1" applyNumberFormat="1" applyFont="1" applyFill="1" applyBorder="1" applyAlignment="1">
      <alignment vertical="center"/>
    </xf>
    <xf numFmtId="38" fontId="6" fillId="0" borderId="54" xfId="1" applyNumberFormat="1" applyFont="1" applyFill="1" applyBorder="1" applyAlignment="1">
      <alignment horizontal="center"/>
    </xf>
    <xf numFmtId="38" fontId="6" fillId="0" borderId="55" xfId="1" applyNumberFormat="1" applyFont="1" applyFill="1" applyBorder="1" applyAlignment="1">
      <alignment horizontal="center"/>
    </xf>
    <xf numFmtId="38" fontId="6" fillId="0" borderId="58" xfId="1" applyNumberFormat="1" applyFont="1" applyFill="1" applyBorder="1" applyAlignment="1">
      <alignment horizontal="center"/>
    </xf>
    <xf numFmtId="38" fontId="6" fillId="0" borderId="59" xfId="1" applyNumberFormat="1" applyFont="1" applyFill="1" applyBorder="1" applyAlignment="1">
      <alignment horizontal="center"/>
    </xf>
    <xf numFmtId="38" fontId="28" fillId="0" borderId="86" xfId="1" applyNumberFormat="1" applyFont="1" applyFill="1" applyBorder="1" applyAlignment="1">
      <alignment horizontal="center" vertical="center"/>
    </xf>
    <xf numFmtId="38" fontId="28" fillId="0" borderId="88" xfId="1" applyNumberFormat="1" applyFont="1" applyFill="1" applyBorder="1" applyAlignment="1">
      <alignment horizontal="center" vertical="center"/>
    </xf>
    <xf numFmtId="38" fontId="28" fillId="0" borderId="114" xfId="1" applyNumberFormat="1" applyFont="1" applyFill="1" applyBorder="1" applyAlignment="1">
      <alignment horizontal="center" vertical="center"/>
    </xf>
    <xf numFmtId="38" fontId="28" fillId="0" borderId="98" xfId="1" applyNumberFormat="1" applyFont="1" applyFill="1" applyBorder="1" applyAlignment="1">
      <alignment horizontal="center" vertical="center"/>
    </xf>
    <xf numFmtId="38" fontId="28" fillId="0" borderId="73" xfId="1" applyNumberFormat="1" applyFont="1" applyFill="1" applyBorder="1" applyAlignment="1">
      <alignment horizontal="center" vertical="center"/>
    </xf>
    <xf numFmtId="38" fontId="6" fillId="19" borderId="54" xfId="1" applyNumberFormat="1" applyFont="1" applyFill="1" applyBorder="1" applyAlignment="1">
      <alignment horizontal="center"/>
    </xf>
    <xf numFmtId="38" fontId="6" fillId="19" borderId="36" xfId="1" applyNumberFormat="1" applyFont="1" applyFill="1" applyBorder="1" applyAlignment="1">
      <alignment horizontal="center"/>
    </xf>
    <xf numFmtId="38" fontId="6" fillId="19" borderId="58" xfId="1" applyNumberFormat="1" applyFont="1" applyFill="1" applyBorder="1" applyAlignment="1">
      <alignment horizontal="center"/>
    </xf>
    <xf numFmtId="38" fontId="6" fillId="19" borderId="50" xfId="1" applyNumberFormat="1" applyFont="1" applyFill="1" applyBorder="1" applyAlignment="1">
      <alignment horizontal="center"/>
    </xf>
    <xf numFmtId="38" fontId="6" fillId="19" borderId="38" xfId="1" applyNumberFormat="1" applyFont="1" applyFill="1" applyBorder="1" applyAlignment="1">
      <alignment horizontal="center"/>
    </xf>
    <xf numFmtId="38" fontId="6" fillId="19" borderId="65" xfId="1" applyNumberFormat="1" applyFont="1" applyFill="1" applyBorder="1" applyAlignment="1">
      <alignment horizontal="center" vertical="center"/>
    </xf>
    <xf numFmtId="38" fontId="6" fillId="19" borderId="19" xfId="1" applyNumberFormat="1" applyFont="1" applyFill="1" applyBorder="1" applyAlignment="1">
      <alignment horizontal="center" vertical="center"/>
    </xf>
    <xf numFmtId="3" fontId="0" fillId="0" borderId="0" xfId="0" applyNumberFormat="1"/>
    <xf numFmtId="38" fontId="38" fillId="0" borderId="0" xfId="0" applyNumberFormat="1" applyFont="1" applyAlignment="1">
      <alignment horizontal="center"/>
    </xf>
    <xf numFmtId="38" fontId="23" fillId="0" borderId="86" xfId="1" applyNumberFormat="1" applyFont="1" applyFill="1" applyBorder="1" applyAlignment="1">
      <alignment horizontal="center" vertical="center"/>
    </xf>
    <xf numFmtId="38" fontId="23" fillId="0" borderId="88" xfId="1" applyNumberFormat="1" applyFont="1" applyFill="1" applyBorder="1" applyAlignment="1">
      <alignment horizontal="center" vertical="center"/>
    </xf>
    <xf numFmtId="38" fontId="23" fillId="0" borderId="114" xfId="1" applyNumberFormat="1" applyFont="1" applyFill="1" applyBorder="1" applyAlignment="1">
      <alignment horizontal="center" vertical="center"/>
    </xf>
    <xf numFmtId="38" fontId="23" fillId="0" borderId="138" xfId="1" applyNumberFormat="1" applyFont="1" applyFill="1" applyBorder="1" applyAlignment="1">
      <alignment horizontal="center" vertical="center"/>
    </xf>
    <xf numFmtId="38" fontId="23" fillId="0" borderId="98" xfId="1" applyNumberFormat="1" applyFont="1" applyFill="1" applyBorder="1" applyAlignment="1">
      <alignment horizontal="center" vertical="center"/>
    </xf>
    <xf numFmtId="38" fontId="23" fillId="0" borderId="73" xfId="1" applyNumberFormat="1" applyFont="1" applyFill="1" applyBorder="1" applyAlignment="1">
      <alignment horizontal="center" vertical="center"/>
    </xf>
    <xf numFmtId="0" fontId="6" fillId="13" borderId="68" xfId="1" applyFont="1" applyFill="1" applyBorder="1" applyAlignment="1">
      <alignment horizontal="center" vertical="center"/>
    </xf>
    <xf numFmtId="0" fontId="6" fillId="13" borderId="69" xfId="1" applyFont="1" applyFill="1" applyBorder="1" applyAlignment="1">
      <alignment horizontal="center" vertical="center"/>
    </xf>
    <xf numFmtId="0" fontId="6" fillId="13" borderId="70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0" fontId="6" fillId="14" borderId="1" xfId="1" applyFont="1" applyFill="1" applyBorder="1" applyAlignment="1">
      <alignment horizontal="left" vertical="center"/>
    </xf>
    <xf numFmtId="0" fontId="6" fillId="14" borderId="2" xfId="1" applyFont="1" applyFill="1" applyBorder="1" applyAlignment="1">
      <alignment horizontal="left" vertical="center"/>
    </xf>
    <xf numFmtId="0" fontId="6" fillId="14" borderId="2" xfId="1" applyFont="1" applyFill="1" applyBorder="1" applyAlignment="1">
      <alignment horizontal="right" vertical="center"/>
    </xf>
    <xf numFmtId="0" fontId="24" fillId="0" borderId="2" xfId="0" applyFont="1" applyBorder="1"/>
    <xf numFmtId="0" fontId="24" fillId="0" borderId="3" xfId="0" applyFont="1" applyBorder="1"/>
    <xf numFmtId="0" fontId="24" fillId="0" borderId="0" xfId="0" applyFont="1" applyBorder="1"/>
    <xf numFmtId="0" fontId="24" fillId="0" borderId="8" xfId="0" applyFont="1" applyBorder="1"/>
    <xf numFmtId="0" fontId="6" fillId="14" borderId="4" xfId="1" applyFont="1" applyFill="1" applyBorder="1" applyAlignment="1">
      <alignment horizontal="left" vertical="top"/>
    </xf>
    <xf numFmtId="0" fontId="6" fillId="14" borderId="0" xfId="1" applyFont="1" applyFill="1" applyBorder="1" applyAlignment="1">
      <alignment horizontal="left" vertical="top"/>
    </xf>
    <xf numFmtId="0" fontId="18" fillId="14" borderId="0" xfId="4" applyFill="1" applyBorder="1" applyAlignment="1" applyProtection="1">
      <alignment horizontal="right"/>
    </xf>
    <xf numFmtId="0" fontId="18" fillId="14" borderId="8" xfId="4" applyFill="1" applyBorder="1" applyAlignment="1" applyProtection="1">
      <alignment horizontal="right"/>
    </xf>
    <xf numFmtId="0" fontId="15" fillId="6" borderId="5" xfId="1" applyFont="1" applyFill="1" applyBorder="1" applyAlignment="1">
      <alignment horizontal="center" vertical="center"/>
    </xf>
    <xf numFmtId="0" fontId="15" fillId="6" borderId="6" xfId="1" applyFont="1" applyFill="1" applyBorder="1" applyAlignment="1">
      <alignment horizontal="center" vertical="center"/>
    </xf>
    <xf numFmtId="0" fontId="15" fillId="6" borderId="7" xfId="1" applyFont="1" applyFill="1" applyBorder="1" applyAlignment="1">
      <alignment horizontal="center" vertical="center"/>
    </xf>
    <xf numFmtId="0" fontId="7" fillId="6" borderId="5" xfId="1" applyFont="1" applyFill="1" applyBorder="1" applyAlignment="1">
      <alignment horizontal="left" vertical="center" wrapText="1"/>
    </xf>
    <xf numFmtId="0" fontId="7" fillId="6" borderId="6" xfId="1" applyFont="1" applyFill="1" applyBorder="1" applyAlignment="1">
      <alignment horizontal="left" vertical="center" wrapText="1"/>
    </xf>
    <xf numFmtId="0" fontId="7" fillId="6" borderId="7" xfId="1" applyFont="1" applyFill="1" applyBorder="1" applyAlignment="1">
      <alignment horizontal="left" vertical="center" wrapText="1"/>
    </xf>
    <xf numFmtId="0" fontId="15" fillId="7" borderId="9" xfId="1" applyFont="1" applyFill="1" applyBorder="1" applyAlignment="1">
      <alignment horizontal="center" vertical="center" wrapText="1"/>
    </xf>
    <xf numFmtId="0" fontId="15" fillId="7" borderId="11" xfId="1" applyFont="1" applyFill="1" applyBorder="1" applyAlignment="1">
      <alignment horizontal="center" vertical="center" wrapText="1"/>
    </xf>
    <xf numFmtId="0" fontId="15" fillId="7" borderId="14" xfId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8" xfId="0" applyBorder="1" applyAlignment="1">
      <alignment horizontal="right"/>
    </xf>
    <xf numFmtId="164" fontId="15" fillId="7" borderId="9" xfId="1" applyNumberFormat="1" applyFont="1" applyFill="1" applyBorder="1" applyAlignment="1">
      <alignment horizontal="center" vertical="center" wrapText="1"/>
    </xf>
    <xf numFmtId="164" fontId="15" fillId="7" borderId="11" xfId="1" applyNumberFormat="1" applyFont="1" applyFill="1" applyBorder="1" applyAlignment="1">
      <alignment horizontal="center" vertical="center" wrapText="1"/>
    </xf>
    <xf numFmtId="164" fontId="15" fillId="7" borderId="14" xfId="1" applyNumberFormat="1" applyFont="1" applyFill="1" applyBorder="1" applyAlignment="1">
      <alignment horizontal="center" vertical="center" wrapText="1"/>
    </xf>
    <xf numFmtId="1" fontId="15" fillId="7" borderId="1" xfId="1" applyNumberFormat="1" applyFont="1" applyFill="1" applyBorder="1" applyAlignment="1">
      <alignment horizontal="center" vertical="center"/>
    </xf>
    <xf numFmtId="1" fontId="15" fillId="7" borderId="2" xfId="1" applyNumberFormat="1" applyFont="1" applyFill="1" applyBorder="1" applyAlignment="1">
      <alignment horizontal="center" vertical="center"/>
    </xf>
    <xf numFmtId="1" fontId="15" fillId="7" borderId="3" xfId="1" applyNumberFormat="1" applyFont="1" applyFill="1" applyBorder="1" applyAlignment="1">
      <alignment horizontal="center" vertical="center"/>
    </xf>
    <xf numFmtId="1" fontId="15" fillId="7" borderId="4" xfId="1" applyNumberFormat="1" applyFont="1" applyFill="1" applyBorder="1" applyAlignment="1">
      <alignment horizontal="center" vertical="center"/>
    </xf>
    <xf numFmtId="1" fontId="15" fillId="7" borderId="0" xfId="1" applyNumberFormat="1" applyFont="1" applyFill="1" applyBorder="1" applyAlignment="1">
      <alignment horizontal="center" vertical="center"/>
    </xf>
    <xf numFmtId="1" fontId="15" fillId="7" borderId="8" xfId="1" applyNumberFormat="1" applyFont="1" applyFill="1" applyBorder="1" applyAlignment="1">
      <alignment horizontal="center" vertical="center"/>
    </xf>
    <xf numFmtId="1" fontId="15" fillId="7" borderId="68" xfId="1" applyNumberFormat="1" applyFont="1" applyFill="1" applyBorder="1" applyAlignment="1">
      <alignment horizontal="center" vertical="center"/>
    </xf>
    <xf numFmtId="1" fontId="15" fillId="7" borderId="69" xfId="1" applyNumberFormat="1" applyFont="1" applyFill="1" applyBorder="1" applyAlignment="1">
      <alignment horizontal="center" vertical="center"/>
    </xf>
    <xf numFmtId="1" fontId="15" fillId="7" borderId="70" xfId="1" applyNumberFormat="1" applyFont="1" applyFill="1" applyBorder="1" applyAlignment="1">
      <alignment horizontal="center" vertical="center"/>
    </xf>
    <xf numFmtId="0" fontId="6" fillId="0" borderId="69" xfId="1" applyFont="1" applyFill="1" applyBorder="1" applyAlignment="1">
      <alignment horizontal="center" vertical="center"/>
    </xf>
    <xf numFmtId="0" fontId="6" fillId="0" borderId="70" xfId="1" applyFont="1" applyFill="1" applyBorder="1" applyAlignment="1">
      <alignment horizontal="center" vertical="center"/>
    </xf>
    <xf numFmtId="0" fontId="6" fillId="13" borderId="5" xfId="1" applyFont="1" applyFill="1" applyBorder="1" applyAlignment="1">
      <alignment horizontal="center" vertical="center"/>
    </xf>
    <xf numFmtId="0" fontId="6" fillId="13" borderId="6" xfId="1" applyFont="1" applyFill="1" applyBorder="1" applyAlignment="1">
      <alignment horizontal="center" vertical="center"/>
    </xf>
    <xf numFmtId="0" fontId="6" fillId="13" borderId="7" xfId="1" applyFon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3" fontId="6" fillId="0" borderId="124" xfId="0" applyNumberFormat="1" applyFont="1" applyFill="1" applyBorder="1" applyAlignment="1">
      <alignment horizontal="center" vertical="center"/>
    </xf>
    <xf numFmtId="3" fontId="6" fillId="0" borderId="132" xfId="0" applyNumberFormat="1" applyFont="1" applyFill="1" applyBorder="1" applyAlignment="1">
      <alignment horizontal="center" vertical="center"/>
    </xf>
    <xf numFmtId="3" fontId="6" fillId="0" borderId="121" xfId="0" applyNumberFormat="1" applyFont="1" applyFill="1" applyBorder="1" applyAlignment="1">
      <alignment horizontal="center" vertical="center"/>
    </xf>
    <xf numFmtId="3" fontId="6" fillId="0" borderId="122" xfId="0" applyNumberFormat="1" applyFont="1" applyFill="1" applyBorder="1" applyAlignment="1">
      <alignment horizontal="center" vertical="center"/>
    </xf>
    <xf numFmtId="3" fontId="6" fillId="0" borderId="119" xfId="0" applyNumberFormat="1" applyFont="1" applyFill="1" applyBorder="1" applyAlignment="1">
      <alignment horizontal="center" vertical="center"/>
    </xf>
    <xf numFmtId="3" fontId="6" fillId="0" borderId="120" xfId="0" applyNumberFormat="1" applyFont="1" applyFill="1" applyBorder="1" applyAlignment="1">
      <alignment horizontal="center" vertical="center"/>
    </xf>
    <xf numFmtId="0" fontId="15" fillId="17" borderId="5" xfId="0" applyFont="1" applyFill="1" applyBorder="1" applyAlignment="1">
      <alignment horizontal="center" vertical="center" wrapText="1"/>
    </xf>
    <xf numFmtId="0" fontId="15" fillId="17" borderId="6" xfId="0" applyFont="1" applyFill="1" applyBorder="1" applyAlignment="1">
      <alignment horizontal="center" vertical="center" wrapText="1"/>
    </xf>
    <xf numFmtId="0" fontId="15" fillId="17" borderId="7" xfId="0" applyFont="1" applyFill="1" applyBorder="1" applyAlignment="1">
      <alignment horizontal="center" vertical="center" wrapText="1"/>
    </xf>
    <xf numFmtId="0" fontId="6" fillId="0" borderId="121" xfId="0" applyFont="1" applyFill="1" applyBorder="1" applyAlignment="1">
      <alignment horizontal="left" vertical="center"/>
    </xf>
    <xf numFmtId="0" fontId="6" fillId="0" borderId="130" xfId="0" applyFont="1" applyFill="1" applyBorder="1" applyAlignment="1">
      <alignment horizontal="left" vertical="center"/>
    </xf>
    <xf numFmtId="0" fontId="6" fillId="0" borderId="122" xfId="0" applyFont="1" applyFill="1" applyBorder="1" applyAlignment="1">
      <alignment horizontal="left" vertical="center"/>
    </xf>
    <xf numFmtId="0" fontId="6" fillId="0" borderId="124" xfId="0" applyFont="1" applyFill="1" applyBorder="1" applyAlignment="1">
      <alignment horizontal="left" vertical="center"/>
    </xf>
    <xf numFmtId="0" fontId="6" fillId="0" borderId="131" xfId="0" applyFont="1" applyFill="1" applyBorder="1" applyAlignment="1">
      <alignment horizontal="left" vertical="center"/>
    </xf>
    <xf numFmtId="0" fontId="6" fillId="0" borderId="132" xfId="0" applyFont="1" applyFill="1" applyBorder="1" applyAlignment="1">
      <alignment horizontal="left" vertical="center"/>
    </xf>
    <xf numFmtId="0" fontId="6" fillId="0" borderId="119" xfId="0" applyFont="1" applyFill="1" applyBorder="1" applyAlignment="1">
      <alignment horizontal="left" vertical="center"/>
    </xf>
    <xf numFmtId="0" fontId="6" fillId="0" borderId="129" xfId="0" applyFont="1" applyFill="1" applyBorder="1" applyAlignment="1">
      <alignment horizontal="left" vertical="center"/>
    </xf>
    <xf numFmtId="0" fontId="6" fillId="0" borderId="120" xfId="0" applyFont="1" applyFill="1" applyBorder="1" applyAlignment="1">
      <alignment horizontal="left" vertical="center"/>
    </xf>
    <xf numFmtId="3" fontId="15" fillId="0" borderId="1" xfId="0" applyNumberFormat="1" applyFont="1" applyFill="1" applyBorder="1" applyAlignment="1">
      <alignment horizontal="center" vertical="center" wrapText="1"/>
    </xf>
    <xf numFmtId="3" fontId="15" fillId="0" borderId="3" xfId="0" applyNumberFormat="1" applyFont="1" applyFill="1" applyBorder="1" applyAlignment="1">
      <alignment horizontal="center" vertical="center" wrapText="1"/>
    </xf>
    <xf numFmtId="3" fontId="15" fillId="0" borderId="149" xfId="0" applyNumberFormat="1" applyFont="1" applyFill="1" applyBorder="1" applyAlignment="1">
      <alignment horizontal="center" vertical="center" wrapText="1"/>
    </xf>
    <xf numFmtId="3" fontId="15" fillId="0" borderId="150" xfId="0" applyNumberFormat="1" applyFont="1" applyFill="1" applyBorder="1" applyAlignment="1">
      <alignment horizontal="center" vertical="center" wrapText="1"/>
    </xf>
    <xf numFmtId="0" fontId="15" fillId="14" borderId="1" xfId="0" applyFont="1" applyFill="1" applyBorder="1" applyAlignment="1">
      <alignment horizontal="center" vertical="center" wrapText="1"/>
    </xf>
    <xf numFmtId="0" fontId="15" fillId="14" borderId="2" xfId="0" applyFont="1" applyFill="1" applyBorder="1" applyAlignment="1">
      <alignment horizontal="center" vertical="center" wrapText="1"/>
    </xf>
    <xf numFmtId="0" fontId="15" fillId="14" borderId="3" xfId="0" applyFont="1" applyFill="1" applyBorder="1" applyAlignment="1">
      <alignment horizontal="center" vertical="center" wrapText="1"/>
    </xf>
    <xf numFmtId="0" fontId="15" fillId="14" borderId="68" xfId="0" applyFont="1" applyFill="1" applyBorder="1" applyAlignment="1">
      <alignment horizontal="center" vertical="center" wrapText="1"/>
    </xf>
    <xf numFmtId="0" fontId="15" fillId="14" borderId="69" xfId="0" applyFont="1" applyFill="1" applyBorder="1" applyAlignment="1">
      <alignment horizontal="center" vertical="center" wrapText="1"/>
    </xf>
    <xf numFmtId="0" fontId="15" fillId="14" borderId="70" xfId="0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3" fontId="6" fillId="0" borderId="69" xfId="0" applyNumberFormat="1" applyFont="1" applyFill="1" applyBorder="1" applyAlignment="1">
      <alignment horizontal="center" vertical="center"/>
    </xf>
    <xf numFmtId="3" fontId="6" fillId="0" borderId="70" xfId="0" applyNumberFormat="1" applyFont="1" applyFill="1" applyBorder="1" applyAlignment="1">
      <alignment horizontal="center" vertical="center"/>
    </xf>
    <xf numFmtId="165" fontId="7" fillId="0" borderId="121" xfId="0" applyNumberFormat="1" applyFont="1" applyFill="1" applyBorder="1" applyAlignment="1">
      <alignment horizontal="center" vertical="center"/>
    </xf>
    <xf numFmtId="165" fontId="7" fillId="0" borderId="122" xfId="0" applyNumberFormat="1" applyFont="1" applyFill="1" applyBorder="1" applyAlignment="1">
      <alignment horizontal="center" vertical="center"/>
    </xf>
    <xf numFmtId="165" fontId="7" fillId="0" borderId="124" xfId="0" applyNumberFormat="1" applyFont="1" applyFill="1" applyBorder="1" applyAlignment="1">
      <alignment horizontal="center" vertical="center"/>
    </xf>
    <xf numFmtId="165" fontId="7" fillId="0" borderId="132" xfId="0" applyNumberFormat="1" applyFont="1" applyFill="1" applyBorder="1" applyAlignment="1">
      <alignment horizontal="center" vertical="center"/>
    </xf>
    <xf numFmtId="0" fontId="7" fillId="0" borderId="124" xfId="0" applyFont="1" applyFill="1" applyBorder="1" applyAlignment="1">
      <alignment horizontal="center" vertical="center"/>
    </xf>
    <xf numFmtId="0" fontId="7" fillId="0" borderId="131" xfId="0" applyFont="1" applyFill="1" applyBorder="1" applyAlignment="1">
      <alignment horizontal="center" vertical="center"/>
    </xf>
    <xf numFmtId="0" fontId="7" fillId="0" borderId="132" xfId="0" applyFont="1" applyFill="1" applyBorder="1" applyAlignment="1">
      <alignment horizontal="center" vertical="center"/>
    </xf>
    <xf numFmtId="0" fontId="7" fillId="0" borderId="121" xfId="0" applyFont="1" applyFill="1" applyBorder="1" applyAlignment="1">
      <alignment horizontal="center" vertical="center"/>
    </xf>
    <xf numFmtId="0" fontId="7" fillId="0" borderId="130" xfId="0" applyFont="1" applyFill="1" applyBorder="1" applyAlignment="1">
      <alignment horizontal="center" vertical="center"/>
    </xf>
    <xf numFmtId="0" fontId="7" fillId="0" borderId="122" xfId="0" applyFont="1" applyFill="1" applyBorder="1" applyAlignment="1">
      <alignment horizontal="center" vertical="center"/>
    </xf>
    <xf numFmtId="0" fontId="15" fillId="6" borderId="5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 wrapText="1"/>
    </xf>
    <xf numFmtId="0" fontId="15" fillId="6" borderId="7" xfId="0" applyFont="1" applyFill="1" applyBorder="1" applyAlignment="1">
      <alignment horizontal="center" vertical="center" wrapText="1"/>
    </xf>
    <xf numFmtId="0" fontId="15" fillId="14" borderId="5" xfId="0" applyFont="1" applyFill="1" applyBorder="1" applyAlignment="1">
      <alignment horizontal="center" vertical="center" wrapText="1"/>
    </xf>
    <xf numFmtId="0" fontId="15" fillId="14" borderId="6" xfId="0" applyFont="1" applyFill="1" applyBorder="1" applyAlignment="1">
      <alignment horizontal="center" vertical="center" wrapText="1"/>
    </xf>
    <xf numFmtId="0" fontId="15" fillId="14" borderId="7" xfId="0" applyFont="1" applyFill="1" applyBorder="1" applyAlignment="1">
      <alignment horizontal="center" vertical="center" wrapText="1"/>
    </xf>
    <xf numFmtId="3" fontId="6" fillId="0" borderId="121" xfId="0" applyNumberFormat="1" applyFont="1" applyFill="1" applyBorder="1" applyAlignment="1">
      <alignment horizontal="center"/>
    </xf>
    <xf numFmtId="3" fontId="6" fillId="0" borderId="122" xfId="0" applyNumberFormat="1" applyFont="1" applyFill="1" applyBorder="1" applyAlignment="1">
      <alignment horizontal="center"/>
    </xf>
    <xf numFmtId="3" fontId="28" fillId="0" borderId="124" xfId="0" applyNumberFormat="1" applyFont="1" applyFill="1" applyBorder="1" applyAlignment="1">
      <alignment horizontal="center" vertical="center"/>
    </xf>
    <xf numFmtId="3" fontId="28" fillId="0" borderId="132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68" xfId="0" applyFont="1" applyFill="1" applyBorder="1" applyAlignment="1">
      <alignment horizontal="left" vertical="center" wrapText="1"/>
    </xf>
    <xf numFmtId="0" fontId="6" fillId="0" borderId="69" xfId="0" applyFont="1" applyFill="1" applyBorder="1" applyAlignment="1">
      <alignment horizontal="left" vertical="center" wrapText="1"/>
    </xf>
    <xf numFmtId="0" fontId="6" fillId="0" borderId="70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68" xfId="0" applyFont="1" applyFill="1" applyBorder="1" applyAlignment="1">
      <alignment horizontal="center" vertical="center"/>
    </xf>
    <xf numFmtId="0" fontId="7" fillId="0" borderId="69" xfId="0" applyFont="1" applyFill="1" applyBorder="1" applyAlignment="1">
      <alignment horizontal="center" vertical="center"/>
    </xf>
    <xf numFmtId="0" fontId="7" fillId="0" borderId="70" xfId="0" applyFont="1" applyFill="1" applyBorder="1" applyAlignment="1">
      <alignment horizontal="center" vertical="center"/>
    </xf>
    <xf numFmtId="165" fontId="7" fillId="0" borderId="9" xfId="0" applyNumberFormat="1" applyFont="1" applyFill="1" applyBorder="1" applyAlignment="1">
      <alignment horizontal="center" vertical="center"/>
    </xf>
    <xf numFmtId="165" fontId="7" fillId="0" borderId="14" xfId="0" applyNumberFormat="1" applyFont="1" applyFill="1" applyBorder="1" applyAlignment="1">
      <alignment horizontal="center" vertical="center"/>
    </xf>
    <xf numFmtId="0" fontId="15" fillId="14" borderId="1" xfId="0" applyFont="1" applyFill="1" applyBorder="1" applyAlignment="1">
      <alignment horizontal="center" vertical="center"/>
    </xf>
    <xf numFmtId="0" fontId="15" fillId="14" borderId="2" xfId="0" applyFont="1" applyFill="1" applyBorder="1" applyAlignment="1">
      <alignment horizontal="center" vertical="center"/>
    </xf>
    <xf numFmtId="0" fontId="15" fillId="14" borderId="3" xfId="0" applyFont="1" applyFill="1" applyBorder="1" applyAlignment="1">
      <alignment horizontal="center" vertical="center"/>
    </xf>
    <xf numFmtId="0" fontId="15" fillId="14" borderId="4" xfId="0" applyFont="1" applyFill="1" applyBorder="1" applyAlignment="1">
      <alignment horizontal="center" vertical="center"/>
    </xf>
    <xf numFmtId="0" fontId="15" fillId="14" borderId="0" xfId="0" applyFont="1" applyFill="1" applyBorder="1" applyAlignment="1">
      <alignment horizontal="center" vertical="center"/>
    </xf>
    <xf numFmtId="0" fontId="15" fillId="14" borderId="8" xfId="0" applyFont="1" applyFill="1" applyBorder="1" applyAlignment="1">
      <alignment horizontal="center" vertical="center"/>
    </xf>
    <xf numFmtId="0" fontId="15" fillId="14" borderId="68" xfId="0" applyFont="1" applyFill="1" applyBorder="1" applyAlignment="1">
      <alignment horizontal="center" vertical="center"/>
    </xf>
    <xf numFmtId="0" fontId="15" fillId="14" borderId="69" xfId="0" applyFont="1" applyFill="1" applyBorder="1" applyAlignment="1">
      <alignment horizontal="center" vertical="center"/>
    </xf>
    <xf numFmtId="0" fontId="15" fillId="14" borderId="70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68" xfId="0" applyFont="1" applyFill="1" applyBorder="1" applyAlignment="1">
      <alignment horizontal="center" vertical="center"/>
    </xf>
    <xf numFmtId="0" fontId="15" fillId="0" borderId="70" xfId="0" applyFont="1" applyFill="1" applyBorder="1" applyAlignment="1">
      <alignment horizontal="center" vertical="center"/>
    </xf>
    <xf numFmtId="3" fontId="15" fillId="0" borderId="2" xfId="0" applyNumberFormat="1" applyFont="1" applyFill="1" applyBorder="1" applyAlignment="1">
      <alignment horizontal="center" vertical="center" wrapText="1"/>
    </xf>
    <xf numFmtId="3" fontId="15" fillId="0" borderId="0" xfId="0" applyNumberFormat="1" applyFont="1" applyFill="1" applyBorder="1" applyAlignment="1">
      <alignment horizontal="center" vertical="center" wrapText="1"/>
    </xf>
    <xf numFmtId="3" fontId="15" fillId="0" borderId="8" xfId="0" applyNumberFormat="1" applyFont="1" applyFill="1" applyBorder="1" applyAlignment="1">
      <alignment horizontal="center" vertical="center" wrapText="1"/>
    </xf>
    <xf numFmtId="3" fontId="15" fillId="0" borderId="69" xfId="0" applyNumberFormat="1" applyFont="1" applyFill="1" applyBorder="1" applyAlignment="1">
      <alignment horizontal="center" vertical="center" wrapText="1"/>
    </xf>
    <xf numFmtId="3" fontId="15" fillId="0" borderId="70" xfId="0" applyNumberFormat="1" applyFont="1" applyFill="1" applyBorder="1" applyAlignment="1">
      <alignment horizontal="center" vertical="center" wrapText="1"/>
    </xf>
    <xf numFmtId="164" fontId="15" fillId="0" borderId="9" xfId="0" applyNumberFormat="1" applyFont="1" applyFill="1" applyBorder="1" applyAlignment="1">
      <alignment horizontal="center" vertical="center"/>
    </xf>
    <xf numFmtId="164" fontId="15" fillId="0" borderId="11" xfId="0" applyNumberFormat="1" applyFont="1" applyFill="1" applyBorder="1" applyAlignment="1">
      <alignment horizontal="center" vertical="center"/>
    </xf>
    <xf numFmtId="164" fontId="15" fillId="0" borderId="14" xfId="0" applyNumberFormat="1" applyFont="1" applyFill="1" applyBorder="1" applyAlignment="1">
      <alignment horizontal="center" vertical="center"/>
    </xf>
    <xf numFmtId="165" fontId="7" fillId="0" borderId="119" xfId="0" applyNumberFormat="1" applyFont="1" applyFill="1" applyBorder="1" applyAlignment="1">
      <alignment horizontal="center" vertical="center"/>
    </xf>
    <xf numFmtId="165" fontId="7" fillId="0" borderId="120" xfId="0" applyNumberFormat="1" applyFont="1" applyFill="1" applyBorder="1" applyAlignment="1">
      <alignment horizontal="center" vertical="center"/>
    </xf>
    <xf numFmtId="0" fontId="7" fillId="0" borderId="119" xfId="0" applyFont="1" applyFill="1" applyBorder="1" applyAlignment="1">
      <alignment horizontal="center" vertical="center"/>
    </xf>
    <xf numFmtId="0" fontId="7" fillId="0" borderId="129" xfId="0" applyFont="1" applyFill="1" applyBorder="1" applyAlignment="1">
      <alignment horizontal="center" vertical="center"/>
    </xf>
    <xf numFmtId="0" fontId="7" fillId="0" borderId="120" xfId="0" applyFont="1" applyFill="1" applyBorder="1" applyAlignment="1">
      <alignment horizontal="center" vertical="center"/>
    </xf>
    <xf numFmtId="3" fontId="6" fillId="0" borderId="119" xfId="0" applyNumberFormat="1" applyFont="1" applyFill="1" applyBorder="1" applyAlignment="1">
      <alignment horizontal="center"/>
    </xf>
    <xf numFmtId="3" fontId="6" fillId="0" borderId="120" xfId="0" applyNumberFormat="1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9" xfId="0" applyFont="1" applyFill="1" applyBorder="1" applyAlignment="1">
      <alignment horizontal="center" vertical="center"/>
    </xf>
    <xf numFmtId="0" fontId="6" fillId="0" borderId="121" xfId="0" applyFont="1" applyFill="1" applyBorder="1" applyAlignment="1">
      <alignment horizontal="center" vertical="center"/>
    </xf>
    <xf numFmtId="0" fontId="6" fillId="0" borderId="130" xfId="0" applyFont="1" applyFill="1" applyBorder="1" applyAlignment="1">
      <alignment horizontal="center" vertical="center"/>
    </xf>
    <xf numFmtId="0" fontId="6" fillId="0" borderId="1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81" xfId="0" applyFont="1" applyFill="1" applyBorder="1" applyAlignment="1">
      <alignment horizontal="center" vertical="center"/>
    </xf>
    <xf numFmtId="1" fontId="6" fillId="0" borderId="23" xfId="0" applyNumberFormat="1" applyFont="1" applyFill="1" applyBorder="1" applyAlignment="1">
      <alignment horizontal="center" vertical="center"/>
    </xf>
    <xf numFmtId="1" fontId="6" fillId="0" borderId="81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165" fontId="19" fillId="0" borderId="5" xfId="0" applyNumberFormat="1" applyFont="1" applyFill="1" applyBorder="1" applyAlignment="1">
      <alignment horizontal="center" vertical="center"/>
    </xf>
    <xf numFmtId="165" fontId="19" fillId="0" borderId="7" xfId="0" applyNumberFormat="1" applyFont="1" applyFill="1" applyBorder="1" applyAlignment="1">
      <alignment horizontal="center" vertical="center"/>
    </xf>
    <xf numFmtId="3" fontId="28" fillId="0" borderId="5" xfId="0" applyNumberFormat="1" applyFont="1" applyFill="1" applyBorder="1" applyAlignment="1">
      <alignment horizontal="center" vertical="center"/>
    </xf>
    <xf numFmtId="3" fontId="28" fillId="0" borderId="7" xfId="0" applyNumberFormat="1" applyFont="1" applyFill="1" applyBorder="1" applyAlignment="1">
      <alignment horizontal="center" vertical="center"/>
    </xf>
    <xf numFmtId="1" fontId="6" fillId="0" borderId="121" xfId="0" applyNumberFormat="1" applyFont="1" applyFill="1" applyBorder="1" applyAlignment="1">
      <alignment horizontal="center"/>
    </xf>
    <xf numFmtId="1" fontId="6" fillId="0" borderId="122" xfId="0" applyNumberFormat="1" applyFont="1" applyFill="1" applyBorder="1" applyAlignment="1">
      <alignment horizontal="center"/>
    </xf>
    <xf numFmtId="0" fontId="6" fillId="0" borderId="129" xfId="0" applyFont="1" applyFill="1" applyBorder="1" applyAlignment="1">
      <alignment horizontal="center"/>
    </xf>
    <xf numFmtId="0" fontId="6" fillId="0" borderId="120" xfId="0" applyFont="1" applyFill="1" applyBorder="1" applyAlignment="1">
      <alignment horizontal="center"/>
    </xf>
    <xf numFmtId="0" fontId="6" fillId="0" borderId="130" xfId="0" applyFont="1" applyFill="1" applyBorder="1" applyAlignment="1">
      <alignment horizontal="center"/>
    </xf>
    <xf numFmtId="0" fontId="6" fillId="0" borderId="122" xfId="0" applyFont="1" applyFill="1" applyBorder="1" applyAlignment="1">
      <alignment horizontal="center"/>
    </xf>
    <xf numFmtId="1" fontId="6" fillId="0" borderId="130" xfId="1" applyNumberFormat="1" applyFont="1" applyFill="1" applyBorder="1" applyAlignment="1">
      <alignment horizontal="center" vertical="center"/>
    </xf>
    <xf numFmtId="1" fontId="6" fillId="0" borderId="122" xfId="1" applyNumberFormat="1" applyFont="1" applyFill="1" applyBorder="1" applyAlignment="1">
      <alignment horizontal="center" vertical="center"/>
    </xf>
    <xf numFmtId="1" fontId="6" fillId="0" borderId="152" xfId="1" applyNumberFormat="1" applyFont="1" applyFill="1" applyBorder="1" applyAlignment="1">
      <alignment horizontal="center" vertical="center"/>
    </xf>
    <xf numFmtId="1" fontId="6" fillId="0" borderId="151" xfId="1" applyNumberFormat="1" applyFont="1" applyFill="1" applyBorder="1" applyAlignment="1">
      <alignment horizontal="center" vertical="center"/>
    </xf>
    <xf numFmtId="0" fontId="6" fillId="0" borderId="119" xfId="0" applyFont="1" applyFill="1" applyBorder="1" applyAlignment="1">
      <alignment horizontal="left"/>
    </xf>
    <xf numFmtId="0" fontId="6" fillId="0" borderId="129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165" fontId="7" fillId="0" borderId="5" xfId="0" applyNumberFormat="1" applyFont="1" applyFill="1" applyBorder="1" applyAlignment="1">
      <alignment horizontal="center"/>
    </xf>
    <xf numFmtId="165" fontId="7" fillId="0" borderId="7" xfId="0" applyNumberFormat="1" applyFont="1" applyFill="1" applyBorder="1" applyAlignment="1">
      <alignment horizontal="center"/>
    </xf>
    <xf numFmtId="3" fontId="28" fillId="0" borderId="129" xfId="0" applyNumberFormat="1" applyFont="1" applyFill="1" applyBorder="1" applyAlignment="1">
      <alignment horizontal="center" vertical="center"/>
    </xf>
    <xf numFmtId="3" fontId="28" fillId="0" borderId="120" xfId="0" applyNumberFormat="1" applyFont="1" applyFill="1" applyBorder="1" applyAlignment="1">
      <alignment horizontal="center" vertical="center"/>
    </xf>
    <xf numFmtId="1" fontId="6" fillId="0" borderId="119" xfId="0" applyNumberFormat="1" applyFont="1" applyFill="1" applyBorder="1" applyAlignment="1">
      <alignment horizontal="center" vertical="center"/>
    </xf>
    <xf numFmtId="1" fontId="6" fillId="0" borderId="120" xfId="0" applyNumberFormat="1" applyFont="1" applyFill="1" applyBorder="1" applyAlignment="1">
      <alignment horizontal="center" vertical="center"/>
    </xf>
    <xf numFmtId="1" fontId="6" fillId="0" borderId="121" xfId="0" applyNumberFormat="1" applyFont="1" applyFill="1" applyBorder="1" applyAlignment="1">
      <alignment horizontal="center" vertical="center"/>
    </xf>
    <xf numFmtId="1" fontId="6" fillId="0" borderId="122" xfId="0" applyNumberFormat="1" applyFont="1" applyFill="1" applyBorder="1" applyAlignment="1">
      <alignment horizontal="center" vertical="center"/>
    </xf>
    <xf numFmtId="1" fontId="28" fillId="0" borderId="121" xfId="0" applyNumberFormat="1" applyFont="1" applyFill="1" applyBorder="1" applyAlignment="1">
      <alignment horizontal="center" vertical="center"/>
    </xf>
    <xf numFmtId="1" fontId="28" fillId="0" borderId="122" xfId="0" applyNumberFormat="1" applyFont="1" applyFill="1" applyBorder="1" applyAlignment="1">
      <alignment horizontal="center" vertical="center"/>
    </xf>
    <xf numFmtId="0" fontId="15" fillId="17" borderId="5" xfId="0" applyFont="1" applyFill="1" applyBorder="1" applyAlignment="1">
      <alignment horizontal="center" wrapText="1"/>
    </xf>
    <xf numFmtId="0" fontId="15" fillId="17" borderId="6" xfId="0" applyFont="1" applyFill="1" applyBorder="1" applyAlignment="1">
      <alignment horizontal="center" wrapText="1"/>
    </xf>
    <xf numFmtId="0" fontId="15" fillId="17" borderId="7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165" fontId="7" fillId="0" borderId="5" xfId="0" applyNumberFormat="1" applyFont="1" applyFill="1" applyBorder="1" applyAlignment="1">
      <alignment horizontal="center" vertical="center"/>
    </xf>
    <xf numFmtId="165" fontId="7" fillId="0" borderId="7" xfId="0" applyNumberFormat="1" applyFont="1" applyFill="1" applyBorder="1" applyAlignment="1">
      <alignment horizontal="center" vertical="center"/>
    </xf>
    <xf numFmtId="1" fontId="6" fillId="0" borderId="18" xfId="0" applyNumberFormat="1" applyFont="1" applyFill="1" applyBorder="1" applyAlignment="1">
      <alignment horizontal="center" vertical="center"/>
    </xf>
    <xf numFmtId="1" fontId="6" fillId="0" borderId="21" xfId="0" applyNumberFormat="1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7" fillId="0" borderId="123" xfId="0" applyFont="1" applyFill="1" applyBorder="1" applyAlignment="1">
      <alignment horizontal="center" vertical="center"/>
    </xf>
    <xf numFmtId="0" fontId="7" fillId="0" borderId="152" xfId="0" applyFont="1" applyFill="1" applyBorder="1" applyAlignment="1">
      <alignment horizontal="center" vertical="center"/>
    </xf>
    <xf numFmtId="0" fontId="7" fillId="0" borderId="151" xfId="0" applyFont="1" applyFill="1" applyBorder="1" applyAlignment="1">
      <alignment horizontal="center" vertical="center"/>
    </xf>
    <xf numFmtId="165" fontId="7" fillId="0" borderId="123" xfId="0" applyNumberFormat="1" applyFont="1" applyFill="1" applyBorder="1" applyAlignment="1">
      <alignment horizontal="center" vertical="center"/>
    </xf>
    <xf numFmtId="165" fontId="7" fillId="0" borderId="151" xfId="0" applyNumberFormat="1" applyFont="1" applyFill="1" applyBorder="1" applyAlignment="1">
      <alignment horizontal="center" vertical="center"/>
    </xf>
    <xf numFmtId="0" fontId="6" fillId="0" borderId="121" xfId="0" applyFont="1" applyFill="1" applyBorder="1" applyAlignment="1">
      <alignment horizontal="left"/>
    </xf>
    <xf numFmtId="0" fontId="6" fillId="0" borderId="130" xfId="0" applyFont="1" applyFill="1" applyBorder="1" applyAlignment="1">
      <alignment horizontal="left"/>
    </xf>
    <xf numFmtId="0" fontId="6" fillId="0" borderId="121" xfId="0" applyFont="1" applyFill="1" applyBorder="1" applyAlignment="1">
      <alignment horizontal="left" vertical="center" wrapText="1"/>
    </xf>
    <xf numFmtId="0" fontId="6" fillId="0" borderId="130" xfId="0" applyFont="1" applyFill="1" applyBorder="1" applyAlignment="1">
      <alignment horizontal="left" vertical="center" wrapText="1"/>
    </xf>
    <xf numFmtId="0" fontId="6" fillId="0" borderId="123" xfId="0" applyFont="1" applyFill="1" applyBorder="1" applyAlignment="1">
      <alignment horizontal="left" vertical="center" wrapText="1"/>
    </xf>
    <xf numFmtId="0" fontId="6" fillId="0" borderId="152" xfId="0" applyFont="1" applyFill="1" applyBorder="1" applyAlignment="1">
      <alignment horizontal="left" vertical="center" wrapText="1"/>
    </xf>
    <xf numFmtId="1" fontId="28" fillId="0" borderId="124" xfId="0" applyNumberFormat="1" applyFont="1" applyFill="1" applyBorder="1" applyAlignment="1">
      <alignment horizontal="center" vertical="center"/>
    </xf>
    <xf numFmtId="1" fontId="28" fillId="0" borderId="132" xfId="0" applyNumberFormat="1" applyFont="1" applyFill="1" applyBorder="1" applyAlignment="1">
      <alignment horizontal="center" vertical="center"/>
    </xf>
    <xf numFmtId="0" fontId="15" fillId="18" borderId="5" xfId="0" applyFont="1" applyFill="1" applyBorder="1" applyAlignment="1">
      <alignment horizontal="center"/>
    </xf>
    <xf numFmtId="0" fontId="15" fillId="18" borderId="6" xfId="0" applyFont="1" applyFill="1" applyBorder="1" applyAlignment="1">
      <alignment horizontal="center"/>
    </xf>
    <xf numFmtId="0" fontId="15" fillId="18" borderId="2" xfId="0" applyFont="1" applyFill="1" applyBorder="1" applyAlignment="1">
      <alignment horizontal="center"/>
    </xf>
    <xf numFmtId="0" fontId="15" fillId="18" borderId="3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left" vertical="center"/>
    </xf>
    <xf numFmtId="0" fontId="6" fillId="0" borderId="23" xfId="0" applyFont="1" applyFill="1" applyBorder="1" applyAlignment="1">
      <alignment horizontal="left" vertical="center"/>
    </xf>
    <xf numFmtId="0" fontId="6" fillId="0" borderId="24" xfId="0" applyFont="1" applyFill="1" applyBorder="1" applyAlignment="1">
      <alignment horizontal="left" vertical="center"/>
    </xf>
    <xf numFmtId="0" fontId="6" fillId="0" borderId="81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1" fontId="28" fillId="0" borderId="119" xfId="0" applyNumberFormat="1" applyFont="1" applyFill="1" applyBorder="1" applyAlignment="1">
      <alignment horizontal="center" vertical="center"/>
    </xf>
    <xf numFmtId="1" fontId="28" fillId="0" borderId="120" xfId="0" applyNumberFormat="1" applyFont="1" applyFill="1" applyBorder="1" applyAlignment="1">
      <alignment horizontal="center" vertical="center"/>
    </xf>
    <xf numFmtId="0" fontId="15" fillId="17" borderId="5" xfId="0" applyFont="1" applyFill="1" applyBorder="1" applyAlignment="1">
      <alignment horizontal="center"/>
    </xf>
    <xf numFmtId="0" fontId="15" fillId="17" borderId="6" xfId="0" applyFont="1" applyFill="1" applyBorder="1" applyAlignment="1">
      <alignment horizontal="center"/>
    </xf>
    <xf numFmtId="0" fontId="15" fillId="17" borderId="7" xfId="0" applyFont="1" applyFill="1" applyBorder="1" applyAlignment="1">
      <alignment horizontal="center"/>
    </xf>
    <xf numFmtId="0" fontId="8" fillId="0" borderId="121" xfId="0" applyFont="1" applyFill="1" applyBorder="1" applyAlignment="1">
      <alignment horizontal="left" vertical="center"/>
    </xf>
    <xf numFmtId="0" fontId="8" fillId="0" borderId="130" xfId="0" applyFont="1" applyFill="1" applyBorder="1" applyAlignment="1">
      <alignment horizontal="left" vertical="center"/>
    </xf>
    <xf numFmtId="1" fontId="6" fillId="0" borderId="119" xfId="1" applyNumberFormat="1" applyFont="1" applyFill="1" applyBorder="1" applyAlignment="1">
      <alignment horizontal="center" vertical="center"/>
    </xf>
    <xf numFmtId="1" fontId="6" fillId="0" borderId="120" xfId="1" applyNumberFormat="1" applyFont="1" applyFill="1" applyBorder="1" applyAlignment="1">
      <alignment horizontal="center" vertical="center"/>
    </xf>
    <xf numFmtId="0" fontId="7" fillId="0" borderId="121" xfId="0" applyNumberFormat="1" applyFont="1" applyFill="1" applyBorder="1" applyAlignment="1">
      <alignment horizontal="center" vertical="center"/>
    </xf>
    <xf numFmtId="0" fontId="7" fillId="0" borderId="122" xfId="0" applyNumberFormat="1" applyFont="1" applyFill="1" applyBorder="1" applyAlignment="1">
      <alignment horizontal="center" vertical="center"/>
    </xf>
    <xf numFmtId="0" fontId="7" fillId="0" borderId="121" xfId="0" applyNumberFormat="1" applyFont="1" applyFill="1" applyBorder="1" applyAlignment="1">
      <alignment horizontal="center"/>
    </xf>
    <xf numFmtId="0" fontId="7" fillId="0" borderId="122" xfId="0" applyNumberFormat="1" applyFont="1" applyFill="1" applyBorder="1" applyAlignment="1">
      <alignment horizontal="center"/>
    </xf>
    <xf numFmtId="0" fontId="6" fillId="14" borderId="1" xfId="0" applyFont="1" applyFill="1" applyBorder="1" applyAlignment="1">
      <alignment horizontal="center" vertical="center"/>
    </xf>
    <xf numFmtId="0" fontId="6" fillId="14" borderId="2" xfId="0" applyFont="1" applyFill="1" applyBorder="1" applyAlignment="1">
      <alignment horizontal="center" vertical="center"/>
    </xf>
    <xf numFmtId="0" fontId="6" fillId="14" borderId="3" xfId="0" applyFont="1" applyFill="1" applyBorder="1" applyAlignment="1">
      <alignment horizontal="center" vertical="center"/>
    </xf>
    <xf numFmtId="0" fontId="6" fillId="14" borderId="4" xfId="0" applyFont="1" applyFill="1" applyBorder="1" applyAlignment="1">
      <alignment horizontal="center" vertical="center"/>
    </xf>
    <xf numFmtId="0" fontId="6" fillId="14" borderId="0" xfId="0" applyFont="1" applyFill="1" applyBorder="1" applyAlignment="1">
      <alignment horizontal="center" vertical="center"/>
    </xf>
    <xf numFmtId="0" fontId="6" fillId="14" borderId="8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15" fillId="17" borderId="69" xfId="0" applyFont="1" applyFill="1" applyBorder="1" applyAlignment="1">
      <alignment horizontal="center" wrapText="1"/>
    </xf>
    <xf numFmtId="0" fontId="15" fillId="17" borderId="70" xfId="0" applyFont="1" applyFill="1" applyBorder="1" applyAlignment="1">
      <alignment horizontal="center" wrapText="1"/>
    </xf>
    <xf numFmtId="164" fontId="6" fillId="0" borderId="9" xfId="0" applyNumberFormat="1" applyFont="1" applyFill="1" applyBorder="1" applyAlignment="1">
      <alignment horizontal="center" vertical="center"/>
    </xf>
    <xf numFmtId="164" fontId="6" fillId="0" borderId="11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 wrapText="1"/>
    </xf>
    <xf numFmtId="3" fontId="6" fillId="0" borderId="3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3" fontId="6" fillId="0" borderId="8" xfId="0" applyNumberFormat="1" applyFont="1" applyFill="1" applyBorder="1" applyAlignment="1">
      <alignment horizontal="center" vertical="center" wrapText="1"/>
    </xf>
    <xf numFmtId="0" fontId="25" fillId="15" borderId="9" xfId="0" applyFont="1" applyFill="1" applyBorder="1" applyAlignment="1">
      <alignment horizontal="center" vertical="center" wrapText="1"/>
    </xf>
    <xf numFmtId="0" fontId="25" fillId="15" borderId="11" xfId="0" applyFont="1" applyFill="1" applyBorder="1" applyAlignment="1">
      <alignment horizontal="center" vertical="center" wrapText="1"/>
    </xf>
    <xf numFmtId="0" fontId="25" fillId="15" borderId="14" xfId="0" applyFont="1" applyFill="1" applyBorder="1" applyAlignment="1">
      <alignment horizontal="center" vertical="center" wrapText="1"/>
    </xf>
    <xf numFmtId="0" fontId="25" fillId="15" borderId="68" xfId="0" applyFont="1" applyFill="1" applyBorder="1" applyAlignment="1">
      <alignment horizontal="center" vertical="center" wrapText="1"/>
    </xf>
    <xf numFmtId="0" fontId="28" fillId="15" borderId="2" xfId="0" applyFont="1" applyFill="1" applyBorder="1" applyAlignment="1">
      <alignment horizontal="center" wrapText="1"/>
    </xf>
    <xf numFmtId="0" fontId="28" fillId="15" borderId="3" xfId="0" applyFont="1" applyFill="1" applyBorder="1" applyAlignment="1">
      <alignment horizontal="center" wrapText="1"/>
    </xf>
    <xf numFmtId="0" fontId="28" fillId="19" borderId="6" xfId="0" applyFont="1" applyFill="1" applyBorder="1" applyAlignment="1">
      <alignment horizontal="center" wrapText="1"/>
    </xf>
    <xf numFmtId="0" fontId="28" fillId="19" borderId="7" xfId="0" applyFont="1" applyFill="1" applyBorder="1" applyAlignment="1">
      <alignment horizontal="center" wrapText="1"/>
    </xf>
    <xf numFmtId="0" fontId="15" fillId="15" borderId="1" xfId="0" applyNumberFormat="1" applyFont="1" applyFill="1" applyBorder="1" applyAlignment="1">
      <alignment horizontal="center" vertical="center" wrapText="1"/>
    </xf>
    <xf numFmtId="0" fontId="15" fillId="15" borderId="2" xfId="0" applyNumberFormat="1" applyFont="1" applyFill="1" applyBorder="1" applyAlignment="1">
      <alignment horizontal="center" vertical="center" wrapText="1"/>
    </xf>
    <xf numFmtId="0" fontId="28" fillId="0" borderId="141" xfId="0" applyFont="1" applyFill="1" applyBorder="1" applyAlignment="1">
      <alignment horizontal="left" vertical="center" wrapText="1"/>
    </xf>
    <xf numFmtId="0" fontId="28" fillId="0" borderId="142" xfId="0" applyFont="1" applyFill="1" applyBorder="1" applyAlignment="1">
      <alignment horizontal="left" vertical="center" wrapText="1"/>
    </xf>
    <xf numFmtId="0" fontId="28" fillId="0" borderId="143" xfId="0" applyFont="1" applyFill="1" applyBorder="1" applyAlignment="1">
      <alignment horizontal="left" vertical="center" wrapText="1"/>
    </xf>
    <xf numFmtId="38" fontId="31" fillId="0" borderId="141" xfId="0" applyNumberFormat="1" applyFont="1" applyFill="1" applyBorder="1" applyAlignment="1">
      <alignment horizontal="center" vertical="center" wrapText="1"/>
    </xf>
    <xf numFmtId="38" fontId="31" fillId="0" borderId="142" xfId="0" applyNumberFormat="1" applyFont="1" applyFill="1" applyBorder="1" applyAlignment="1">
      <alignment horizontal="center" vertical="center" wrapText="1"/>
    </xf>
    <xf numFmtId="38" fontId="31" fillId="0" borderId="143" xfId="0" applyNumberFormat="1" applyFont="1" applyFill="1" applyBorder="1" applyAlignment="1">
      <alignment horizontal="center" vertical="center" wrapText="1"/>
    </xf>
    <xf numFmtId="0" fontId="25" fillId="15" borderId="5" xfId="0" applyFont="1" applyFill="1" applyBorder="1" applyAlignment="1">
      <alignment horizontal="center" wrapText="1"/>
    </xf>
    <xf numFmtId="0" fontId="25" fillId="15" borderId="6" xfId="0" applyFont="1" applyFill="1" applyBorder="1" applyAlignment="1">
      <alignment horizontal="center" wrapText="1"/>
    </xf>
    <xf numFmtId="0" fontId="25" fillId="15" borderId="7" xfId="0" applyFont="1" applyFill="1" applyBorder="1" applyAlignment="1">
      <alignment horizontal="center" wrapText="1"/>
    </xf>
    <xf numFmtId="0" fontId="25" fillId="15" borderId="1" xfId="0" applyFont="1" applyFill="1" applyBorder="1" applyAlignment="1">
      <alignment horizontal="center" wrapText="1"/>
    </xf>
    <xf numFmtId="0" fontId="25" fillId="15" borderId="2" xfId="0" applyFont="1" applyFill="1" applyBorder="1" applyAlignment="1">
      <alignment horizontal="center" wrapText="1"/>
    </xf>
    <xf numFmtId="0" fontId="25" fillId="15" borderId="3" xfId="0" applyFont="1" applyFill="1" applyBorder="1" applyAlignment="1">
      <alignment horizontal="center" wrapText="1"/>
    </xf>
    <xf numFmtId="38" fontId="6" fillId="0" borderId="77" xfId="0" applyNumberFormat="1" applyFont="1" applyFill="1" applyBorder="1" applyAlignment="1">
      <alignment horizontal="center"/>
    </xf>
    <xf numFmtId="38" fontId="6" fillId="0" borderId="24" xfId="0" applyNumberFormat="1" applyFont="1" applyFill="1" applyBorder="1" applyAlignment="1">
      <alignment horizontal="center"/>
    </xf>
    <xf numFmtId="0" fontId="25" fillId="15" borderId="68" xfId="0" applyFont="1" applyFill="1" applyBorder="1" applyAlignment="1">
      <alignment horizontal="center" wrapText="1"/>
    </xf>
    <xf numFmtId="0" fontId="25" fillId="15" borderId="69" xfId="0" applyFont="1" applyFill="1" applyBorder="1" applyAlignment="1">
      <alignment horizontal="center" wrapText="1"/>
    </xf>
    <xf numFmtId="0" fontId="25" fillId="15" borderId="70" xfId="0" applyFont="1" applyFill="1" applyBorder="1" applyAlignment="1">
      <alignment horizontal="center" wrapText="1"/>
    </xf>
    <xf numFmtId="38" fontId="6" fillId="0" borderId="76" xfId="0" applyNumberFormat="1" applyFont="1" applyFill="1" applyBorder="1" applyAlignment="1">
      <alignment horizontal="center"/>
    </xf>
    <xf numFmtId="38" fontId="6" fillId="0" borderId="19" xfId="0" applyNumberFormat="1" applyFont="1" applyFill="1" applyBorder="1" applyAlignment="1">
      <alignment horizontal="center"/>
    </xf>
    <xf numFmtId="38" fontId="6" fillId="0" borderId="20" xfId="0" applyNumberFormat="1" applyFont="1" applyFill="1" applyBorder="1" applyAlignment="1">
      <alignment horizontal="center"/>
    </xf>
    <xf numFmtId="0" fontId="28" fillId="15" borderId="1" xfId="0" applyFont="1" applyFill="1" applyBorder="1" applyAlignment="1">
      <alignment horizontal="center" wrapText="1"/>
    </xf>
    <xf numFmtId="0" fontId="28" fillId="19" borderId="5" xfId="0" applyFont="1" applyFill="1" applyBorder="1" applyAlignment="1">
      <alignment horizontal="center" wrapText="1"/>
    </xf>
    <xf numFmtId="0" fontId="17" fillId="0" borderId="18" xfId="1" applyFont="1" applyFill="1" applyBorder="1" applyAlignment="1">
      <alignment horizontal="center" vertical="center"/>
    </xf>
    <xf numFmtId="0" fontId="17" fillId="0" borderId="21" xfId="1" applyFont="1" applyFill="1" applyBorder="1" applyAlignment="1">
      <alignment horizontal="center" vertical="center"/>
    </xf>
    <xf numFmtId="0" fontId="28" fillId="19" borderId="1" xfId="0" applyFont="1" applyFill="1" applyBorder="1" applyAlignment="1">
      <alignment horizontal="center" vertical="center" wrapText="1"/>
    </xf>
    <xf numFmtId="0" fontId="28" fillId="19" borderId="3" xfId="0" applyFont="1" applyFill="1" applyBorder="1" applyAlignment="1">
      <alignment horizontal="center" vertical="center" wrapText="1"/>
    </xf>
    <xf numFmtId="0" fontId="28" fillId="19" borderId="68" xfId="0" applyFont="1" applyFill="1" applyBorder="1" applyAlignment="1">
      <alignment horizontal="center" vertical="center" wrapText="1"/>
    </xf>
    <xf numFmtId="0" fontId="28" fillId="19" borderId="70" xfId="0" applyFont="1" applyFill="1" applyBorder="1" applyAlignment="1">
      <alignment horizontal="center" vertical="center" wrapText="1"/>
    </xf>
    <xf numFmtId="0" fontId="28" fillId="19" borderId="128" xfId="0" applyFont="1" applyFill="1" applyBorder="1" applyAlignment="1">
      <alignment horizontal="center" wrapText="1"/>
    </xf>
    <xf numFmtId="0" fontId="28" fillId="19" borderId="90" xfId="0" applyFont="1" applyFill="1" applyBorder="1" applyAlignment="1">
      <alignment horizontal="center" wrapText="1"/>
    </xf>
    <xf numFmtId="38" fontId="6" fillId="0" borderId="25" xfId="0" applyNumberFormat="1" applyFont="1" applyFill="1" applyBorder="1" applyAlignment="1">
      <alignment horizontal="center"/>
    </xf>
    <xf numFmtId="0" fontId="17" fillId="0" borderId="23" xfId="1" applyFont="1" applyFill="1" applyBorder="1" applyAlignment="1">
      <alignment horizontal="center" vertical="center"/>
    </xf>
    <xf numFmtId="0" fontId="17" fillId="0" borderId="81" xfId="1" applyFont="1" applyFill="1" applyBorder="1" applyAlignment="1">
      <alignment horizontal="center" vertical="center"/>
    </xf>
    <xf numFmtId="38" fontId="6" fillId="0" borderId="78" xfId="0" applyNumberFormat="1" applyFont="1" applyFill="1" applyBorder="1" applyAlignment="1">
      <alignment horizontal="center"/>
    </xf>
    <xf numFmtId="38" fontId="6" fillId="0" borderId="30" xfId="0" applyNumberFormat="1" applyFont="1" applyFill="1" applyBorder="1" applyAlignment="1">
      <alignment horizontal="center"/>
    </xf>
    <xf numFmtId="0" fontId="17" fillId="0" borderId="29" xfId="1" applyFont="1" applyFill="1" applyBorder="1" applyAlignment="1">
      <alignment horizontal="center" vertical="center"/>
    </xf>
    <xf numFmtId="0" fontId="17" fillId="0" borderId="32" xfId="1" applyFont="1" applyFill="1" applyBorder="1" applyAlignment="1">
      <alignment horizontal="center" vertical="center"/>
    </xf>
    <xf numFmtId="0" fontId="28" fillId="0" borderId="5" xfId="0" applyFont="1" applyFill="1" applyBorder="1" applyAlignment="1">
      <alignment horizontal="left" vertical="center" wrapText="1"/>
    </xf>
    <xf numFmtId="0" fontId="28" fillId="0" borderId="6" xfId="0" applyFont="1" applyFill="1" applyBorder="1" applyAlignment="1">
      <alignment horizontal="left" vertical="center" wrapText="1"/>
    </xf>
    <xf numFmtId="0" fontId="28" fillId="0" borderId="7" xfId="0" applyFont="1" applyFill="1" applyBorder="1" applyAlignment="1">
      <alignment horizontal="left" vertical="center" wrapText="1"/>
    </xf>
    <xf numFmtId="38" fontId="31" fillId="0" borderId="5" xfId="0" applyNumberFormat="1" applyFont="1" applyFill="1" applyBorder="1" applyAlignment="1">
      <alignment horizontal="center" vertical="center" wrapText="1"/>
    </xf>
    <xf numFmtId="38" fontId="31" fillId="0" borderId="6" xfId="0" applyNumberFormat="1" applyFont="1" applyFill="1" applyBorder="1" applyAlignment="1">
      <alignment horizontal="center" vertical="center" wrapText="1"/>
    </xf>
    <xf numFmtId="38" fontId="31" fillId="0" borderId="7" xfId="0" applyNumberFormat="1" applyFont="1" applyFill="1" applyBorder="1" applyAlignment="1">
      <alignment horizontal="center" vertical="center" wrapText="1"/>
    </xf>
    <xf numFmtId="0" fontId="25" fillId="15" borderId="4" xfId="0" applyFont="1" applyFill="1" applyBorder="1" applyAlignment="1">
      <alignment horizontal="center" vertical="center" wrapText="1"/>
    </xf>
    <xf numFmtId="0" fontId="28" fillId="0" borderId="145" xfId="0" applyFont="1" applyFill="1" applyBorder="1" applyAlignment="1">
      <alignment horizontal="left" vertical="center" wrapText="1"/>
    </xf>
    <xf numFmtId="0" fontId="28" fillId="0" borderId="146" xfId="0" applyFont="1" applyFill="1" applyBorder="1" applyAlignment="1">
      <alignment horizontal="left" vertical="center" wrapText="1"/>
    </xf>
    <xf numFmtId="0" fontId="28" fillId="0" borderId="147" xfId="0" applyFont="1" applyFill="1" applyBorder="1" applyAlignment="1">
      <alignment horizontal="left" vertical="center" wrapText="1"/>
    </xf>
    <xf numFmtId="38" fontId="31" fillId="0" borderId="145" xfId="0" applyNumberFormat="1" applyFont="1" applyFill="1" applyBorder="1" applyAlignment="1">
      <alignment horizontal="center" vertical="center" wrapText="1"/>
    </xf>
    <xf numFmtId="38" fontId="31" fillId="0" borderId="146" xfId="0" applyNumberFormat="1" applyFont="1" applyFill="1" applyBorder="1" applyAlignment="1">
      <alignment horizontal="center" vertical="center" wrapText="1"/>
    </xf>
    <xf numFmtId="38" fontId="31" fillId="0" borderId="148" xfId="0" applyNumberFormat="1" applyFont="1" applyFill="1" applyBorder="1" applyAlignment="1">
      <alignment horizontal="center" vertical="center" wrapText="1"/>
    </xf>
    <xf numFmtId="0" fontId="15" fillId="15" borderId="5" xfId="0" applyNumberFormat="1" applyFont="1" applyFill="1" applyBorder="1" applyAlignment="1">
      <alignment horizontal="center" vertical="center" wrapText="1"/>
    </xf>
    <xf numFmtId="0" fontId="15" fillId="15" borderId="6" xfId="0" applyNumberFormat="1" applyFont="1" applyFill="1" applyBorder="1" applyAlignment="1">
      <alignment horizontal="center" vertical="center" wrapText="1"/>
    </xf>
    <xf numFmtId="0" fontId="15" fillId="15" borderId="7" xfId="0" applyNumberFormat="1" applyFont="1" applyFill="1" applyBorder="1" applyAlignment="1">
      <alignment horizontal="center" vertical="center" wrapText="1"/>
    </xf>
  </cellXfs>
  <cellStyles count="7">
    <cellStyle name="Гиперссылка" xfId="4" builtinId="8"/>
    <cellStyle name="Обычный" xfId="0" builtinId="0"/>
    <cellStyle name="Обычный 2" xfId="1"/>
    <cellStyle name="Обычный_price_svai_ZAO_BETON" xfId="5"/>
    <cellStyle name="Обычный_Лист1" xfId="3"/>
    <cellStyle name="Обычный_Плиты ПБ h=220.160, 265" xfId="2"/>
    <cellStyle name="Финансовый 2" xfId="6"/>
  </cellStyles>
  <dxfs count="0"/>
  <tableStyles count="0" defaultTableStyle="TableStyleMedium9" defaultPivotStyle="PivotStyleLight16"/>
  <colors>
    <mruColors>
      <color rgb="FF99CC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</xdr:colOff>
      <xdr:row>2</xdr:row>
      <xdr:rowOff>57149</xdr:rowOff>
    </xdr:from>
    <xdr:to>
      <xdr:col>7</xdr:col>
      <xdr:colOff>57150</xdr:colOff>
      <xdr:row>6</xdr:row>
      <xdr:rowOff>104774</xdr:rowOff>
    </xdr:to>
    <xdr:pic>
      <xdr:nvPicPr>
        <xdr:cNvPr id="2" name="Picture 9" descr="kolovrat_logo_RGB-0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24150" y="304799"/>
          <a:ext cx="141922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</xdr:row>
      <xdr:rowOff>123825</xdr:rowOff>
    </xdr:from>
    <xdr:to>
      <xdr:col>7</xdr:col>
      <xdr:colOff>209550</xdr:colOff>
      <xdr:row>7</xdr:row>
      <xdr:rowOff>47625</xdr:rowOff>
    </xdr:to>
    <xdr:pic>
      <xdr:nvPicPr>
        <xdr:cNvPr id="3" name="Picture 9" descr="kolovrat_logo_RGB-0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67025" y="304800"/>
          <a:ext cx="141922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</xdr:row>
      <xdr:rowOff>123825</xdr:rowOff>
    </xdr:from>
    <xdr:to>
      <xdr:col>7</xdr:col>
      <xdr:colOff>171450</xdr:colOff>
      <xdr:row>6</xdr:row>
      <xdr:rowOff>142875</xdr:rowOff>
    </xdr:to>
    <xdr:pic>
      <xdr:nvPicPr>
        <xdr:cNvPr id="3" name="Picture 9" descr="kolovrat_logo_RGB-0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514350"/>
          <a:ext cx="141922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</xdr:row>
      <xdr:rowOff>152399</xdr:rowOff>
    </xdr:from>
    <xdr:to>
      <xdr:col>6</xdr:col>
      <xdr:colOff>581025</xdr:colOff>
      <xdr:row>6</xdr:row>
      <xdr:rowOff>114300</xdr:rowOff>
    </xdr:to>
    <xdr:pic>
      <xdr:nvPicPr>
        <xdr:cNvPr id="2" name="Picture 9" descr="kolovrat_logo_RGB-0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14625" y="400049"/>
          <a:ext cx="1266825" cy="723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</xdr:row>
      <xdr:rowOff>123825</xdr:rowOff>
    </xdr:from>
    <xdr:to>
      <xdr:col>7</xdr:col>
      <xdr:colOff>219075</xdr:colOff>
      <xdr:row>7</xdr:row>
      <xdr:rowOff>47625</xdr:rowOff>
    </xdr:to>
    <xdr:pic>
      <xdr:nvPicPr>
        <xdr:cNvPr id="2" name="Picture 9" descr="kolovrat_logo_RGB-0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86050" y="304800"/>
          <a:ext cx="141922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</xdr:row>
      <xdr:rowOff>123825</xdr:rowOff>
    </xdr:from>
    <xdr:to>
      <xdr:col>7</xdr:col>
      <xdr:colOff>142875</xdr:colOff>
      <xdr:row>6</xdr:row>
      <xdr:rowOff>142875</xdr:rowOff>
    </xdr:to>
    <xdr:pic>
      <xdr:nvPicPr>
        <xdr:cNvPr id="2" name="Picture 9" descr="kolovrat_logo_RGB-0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7975" y="390525"/>
          <a:ext cx="141922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57150</xdr:colOff>
      <xdr:row>2</xdr:row>
      <xdr:rowOff>104774</xdr:rowOff>
    </xdr:from>
    <xdr:to>
      <xdr:col>8</xdr:col>
      <xdr:colOff>238125</xdr:colOff>
      <xdr:row>6</xdr:row>
      <xdr:rowOff>123825</xdr:rowOff>
    </xdr:to>
    <xdr:pic>
      <xdr:nvPicPr>
        <xdr:cNvPr id="2" name="Picture 9" descr="kolovrat_logo_RGB-0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71750" y="352424"/>
          <a:ext cx="1400175" cy="781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47625</xdr:colOff>
      <xdr:row>32</xdr:row>
      <xdr:rowOff>0</xdr:rowOff>
    </xdr:from>
    <xdr:to>
      <xdr:col>1</xdr:col>
      <xdr:colOff>822865</xdr:colOff>
      <xdr:row>32</xdr:row>
      <xdr:rowOff>1905</xdr:rowOff>
    </xdr:to>
    <xdr:sp macro="" textlink="">
      <xdr:nvSpPr>
        <xdr:cNvPr id="3" name="Текст 16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180975" y="138988800"/>
          <a:ext cx="775240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800" b="0" i="0" u="sng" strike="noStrike">
              <a:solidFill>
                <a:srgbClr val="000000"/>
              </a:solidFill>
              <a:latin typeface="Arial"/>
              <a:cs typeface="Arial"/>
            </a:rPr>
            <a:t>Примечание :</a:t>
          </a:r>
        </a:p>
      </xdr:txBody>
    </xdr:sp>
    <xdr:clientData/>
  </xdr:twoCellAnchor>
  <xdr:twoCellAnchor>
    <xdr:from>
      <xdr:col>1</xdr:col>
      <xdr:colOff>47625</xdr:colOff>
      <xdr:row>32</xdr:row>
      <xdr:rowOff>0</xdr:rowOff>
    </xdr:from>
    <xdr:to>
      <xdr:col>1</xdr:col>
      <xdr:colOff>822865</xdr:colOff>
      <xdr:row>32</xdr:row>
      <xdr:rowOff>1905</xdr:rowOff>
    </xdr:to>
    <xdr:sp macro="" textlink="">
      <xdr:nvSpPr>
        <xdr:cNvPr id="4" name="Текст 16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180975" y="138988800"/>
          <a:ext cx="775240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800" b="0" i="0" u="sng" strike="noStrike">
              <a:solidFill>
                <a:srgbClr val="000000"/>
              </a:solidFill>
              <a:latin typeface="Arial"/>
              <a:cs typeface="Arial"/>
            </a:rPr>
            <a:t>Примечание :</a:t>
          </a:r>
        </a:p>
      </xdr:txBody>
    </xdr:sp>
    <xdr:clientData/>
  </xdr:twoCellAnchor>
  <xdr:twoCellAnchor>
    <xdr:from>
      <xdr:col>1</xdr:col>
      <xdr:colOff>47625</xdr:colOff>
      <xdr:row>32</xdr:row>
      <xdr:rowOff>0</xdr:rowOff>
    </xdr:from>
    <xdr:to>
      <xdr:col>1</xdr:col>
      <xdr:colOff>822865</xdr:colOff>
      <xdr:row>32</xdr:row>
      <xdr:rowOff>1905</xdr:rowOff>
    </xdr:to>
    <xdr:sp macro="" textlink="">
      <xdr:nvSpPr>
        <xdr:cNvPr id="5" name="Текст 16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180975" y="138988800"/>
          <a:ext cx="775240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800" b="0" i="0" u="sng" strike="noStrike">
              <a:solidFill>
                <a:srgbClr val="000000"/>
              </a:solidFill>
              <a:latin typeface="Arial"/>
              <a:cs typeface="Arial"/>
            </a:rPr>
            <a:t>Примечание :</a:t>
          </a:r>
        </a:p>
      </xdr:txBody>
    </xdr:sp>
    <xdr:clientData/>
  </xdr:twoCellAnchor>
  <xdr:twoCellAnchor>
    <xdr:from>
      <xdr:col>1</xdr:col>
      <xdr:colOff>47625</xdr:colOff>
      <xdr:row>32</xdr:row>
      <xdr:rowOff>0</xdr:rowOff>
    </xdr:from>
    <xdr:to>
      <xdr:col>1</xdr:col>
      <xdr:colOff>822865</xdr:colOff>
      <xdr:row>32</xdr:row>
      <xdr:rowOff>1905</xdr:rowOff>
    </xdr:to>
    <xdr:sp macro="" textlink="">
      <xdr:nvSpPr>
        <xdr:cNvPr id="6" name="Текст 16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180975" y="138988800"/>
          <a:ext cx="775240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800" b="0" i="0" u="sng" strike="noStrike">
              <a:solidFill>
                <a:srgbClr val="000000"/>
              </a:solidFill>
              <a:latin typeface="Arial"/>
              <a:cs typeface="Arial"/>
            </a:rPr>
            <a:t>Примечание :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57150</xdr:colOff>
      <xdr:row>2</xdr:row>
      <xdr:rowOff>104774</xdr:rowOff>
    </xdr:from>
    <xdr:to>
      <xdr:col>7</xdr:col>
      <xdr:colOff>238125</xdr:colOff>
      <xdr:row>6</xdr:row>
      <xdr:rowOff>123825</xdr:rowOff>
    </xdr:to>
    <xdr:pic>
      <xdr:nvPicPr>
        <xdr:cNvPr id="2" name="Picture 9" descr="kolovrat_logo_RGB-0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71750" y="352424"/>
          <a:ext cx="1400175" cy="781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57150</xdr:colOff>
      <xdr:row>2</xdr:row>
      <xdr:rowOff>38100</xdr:rowOff>
    </xdr:from>
    <xdr:to>
      <xdr:col>7</xdr:col>
      <xdr:colOff>238125</xdr:colOff>
      <xdr:row>6</xdr:row>
      <xdr:rowOff>123826</xdr:rowOff>
    </xdr:to>
    <xdr:pic>
      <xdr:nvPicPr>
        <xdr:cNvPr id="4" name="Picture 9" descr="kolovrat_logo_RGB-0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52775" y="447675"/>
          <a:ext cx="1533525" cy="8858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sk-kolovrat.ru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dsk-kolovrat.ru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dsk-kolovrat.ru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dsk-kolovrat.ru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dsk-kolovrat.ru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dsk-kolovrat.ru/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dsk-kolovrat.ru/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dsk-kolovrat.ru/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dsk-kolovrat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68"/>
  <sheetViews>
    <sheetView tabSelected="1" workbookViewId="0">
      <selection activeCell="X17" sqref="X17"/>
    </sheetView>
  </sheetViews>
  <sheetFormatPr defaultRowHeight="15"/>
  <cols>
    <col min="1" max="1" width="0.85546875" customWidth="1"/>
    <col min="2" max="2" width="11" customWidth="1"/>
    <col min="3" max="3" width="10.5703125" bestFit="1" customWidth="1"/>
    <col min="6" max="10" width="10.28515625" bestFit="1" customWidth="1"/>
    <col min="11" max="11" width="10.140625" customWidth="1"/>
    <col min="12" max="12" width="9.140625" customWidth="1"/>
    <col min="13" max="13" width="0.5703125" customWidth="1"/>
  </cols>
  <sheetData>
    <row r="1" spans="1:13" ht="4.5" customHeight="1" thickBot="1">
      <c r="A1" s="1"/>
      <c r="B1" s="50"/>
      <c r="C1" s="72"/>
      <c r="D1" s="49"/>
      <c r="E1" s="2"/>
      <c r="F1" s="48"/>
      <c r="G1" s="3"/>
      <c r="H1" s="49"/>
      <c r="I1" s="50"/>
      <c r="J1" s="51"/>
      <c r="K1" s="49"/>
      <c r="L1" s="52"/>
      <c r="M1" s="73"/>
    </row>
    <row r="2" spans="1:13">
      <c r="A2" s="10"/>
      <c r="B2" s="722" t="s">
        <v>1332</v>
      </c>
      <c r="C2" s="723"/>
      <c r="D2" s="723"/>
      <c r="E2" s="86"/>
      <c r="F2" s="86"/>
      <c r="G2" s="86"/>
      <c r="H2" s="724" t="s">
        <v>1716</v>
      </c>
      <c r="I2" s="725"/>
      <c r="J2" s="725"/>
      <c r="K2" s="725"/>
      <c r="L2" s="726"/>
      <c r="M2" s="74"/>
    </row>
    <row r="3" spans="1:13">
      <c r="A3" s="12"/>
      <c r="B3" s="729" t="s">
        <v>1340</v>
      </c>
      <c r="C3" s="730"/>
      <c r="D3" s="730"/>
      <c r="E3" s="88"/>
      <c r="F3" s="88"/>
      <c r="G3" s="88"/>
      <c r="H3" s="727"/>
      <c r="I3" s="727"/>
      <c r="J3" s="727"/>
      <c r="K3" s="727"/>
      <c r="L3" s="728"/>
      <c r="M3" s="75"/>
    </row>
    <row r="4" spans="1:13">
      <c r="A4" s="12"/>
      <c r="B4" s="87"/>
      <c r="C4" s="88"/>
      <c r="D4" s="88"/>
      <c r="E4" s="88"/>
      <c r="F4" s="88"/>
      <c r="G4" s="88"/>
      <c r="H4" s="731" t="s">
        <v>1333</v>
      </c>
      <c r="I4" s="731"/>
      <c r="J4" s="731"/>
      <c r="K4" s="731"/>
      <c r="L4" s="732"/>
      <c r="M4" s="75"/>
    </row>
    <row r="5" spans="1:13">
      <c r="A5" s="19"/>
      <c r="B5" s="89"/>
      <c r="C5" s="90"/>
      <c r="D5" s="90"/>
      <c r="E5" s="90"/>
      <c r="F5" s="76"/>
      <c r="G5" s="77"/>
      <c r="H5" s="731"/>
      <c r="I5" s="731"/>
      <c r="J5" s="731"/>
      <c r="K5" s="731"/>
      <c r="L5" s="732"/>
      <c r="M5" s="78"/>
    </row>
    <row r="6" spans="1:13">
      <c r="A6" s="4"/>
      <c r="B6" s="89"/>
      <c r="C6" s="90"/>
      <c r="D6" s="90"/>
      <c r="E6" s="90"/>
      <c r="F6" s="731"/>
      <c r="G6" s="742"/>
      <c r="H6" s="742"/>
      <c r="I6" s="742"/>
      <c r="J6" s="742"/>
      <c r="K6" s="742"/>
      <c r="L6" s="743"/>
      <c r="M6" s="79"/>
    </row>
    <row r="7" spans="1:13">
      <c r="A7" s="19"/>
      <c r="B7" s="89"/>
      <c r="C7" s="90"/>
      <c r="D7" s="90"/>
      <c r="E7" s="90"/>
      <c r="F7" s="76"/>
      <c r="G7" s="77"/>
      <c r="H7" s="82"/>
      <c r="I7" s="82"/>
      <c r="J7" s="82"/>
      <c r="K7" s="82"/>
      <c r="L7" s="83"/>
      <c r="M7" s="78"/>
    </row>
    <row r="8" spans="1:13" ht="15.75" thickBot="1">
      <c r="A8" s="12"/>
      <c r="B8" s="91"/>
      <c r="C8" s="92"/>
      <c r="D8" s="92"/>
      <c r="E8" s="92"/>
      <c r="F8" s="80"/>
      <c r="G8" s="81"/>
      <c r="H8" s="84"/>
      <c r="I8" s="84"/>
      <c r="J8" s="84"/>
      <c r="K8" s="84"/>
      <c r="L8" s="85"/>
      <c r="M8" s="75"/>
    </row>
    <row r="9" spans="1:13" ht="16.5" thickBot="1">
      <c r="A9" s="4"/>
      <c r="B9" s="733" t="s">
        <v>1331</v>
      </c>
      <c r="C9" s="734"/>
      <c r="D9" s="734"/>
      <c r="E9" s="734"/>
      <c r="F9" s="734"/>
      <c r="G9" s="734"/>
      <c r="H9" s="734"/>
      <c r="I9" s="734"/>
      <c r="J9" s="734"/>
      <c r="K9" s="734"/>
      <c r="L9" s="735"/>
      <c r="M9" s="5"/>
    </row>
    <row r="10" spans="1:13" ht="29.25" customHeight="1" thickBot="1">
      <c r="A10" s="4"/>
      <c r="B10" s="736" t="s">
        <v>1337</v>
      </c>
      <c r="C10" s="737"/>
      <c r="D10" s="737"/>
      <c r="E10" s="737"/>
      <c r="F10" s="737"/>
      <c r="G10" s="737"/>
      <c r="H10" s="737"/>
      <c r="I10" s="737"/>
      <c r="J10" s="737"/>
      <c r="K10" s="737"/>
      <c r="L10" s="738"/>
      <c r="M10" s="5"/>
    </row>
    <row r="11" spans="1:13" ht="3.75" customHeight="1" thickBot="1">
      <c r="A11" s="4"/>
      <c r="B11" s="26"/>
      <c r="C11" s="27"/>
      <c r="D11" s="28"/>
      <c r="E11" s="29"/>
      <c r="F11" s="43"/>
      <c r="G11" s="31"/>
      <c r="H11" s="44"/>
      <c r="I11" s="45"/>
      <c r="J11" s="46"/>
      <c r="K11" s="44"/>
      <c r="L11" s="47"/>
      <c r="M11" s="5"/>
    </row>
    <row r="12" spans="1:13">
      <c r="A12" s="4"/>
      <c r="B12" s="739" t="s">
        <v>0</v>
      </c>
      <c r="C12" s="739" t="s">
        <v>1</v>
      </c>
      <c r="D12" s="739" t="s">
        <v>2</v>
      </c>
      <c r="E12" s="744" t="s">
        <v>3</v>
      </c>
      <c r="F12" s="747" t="s">
        <v>4</v>
      </c>
      <c r="G12" s="748"/>
      <c r="H12" s="748"/>
      <c r="I12" s="748"/>
      <c r="J12" s="748"/>
      <c r="K12" s="748"/>
      <c r="L12" s="749"/>
      <c r="M12" s="5"/>
    </row>
    <row r="13" spans="1:13">
      <c r="A13" s="4"/>
      <c r="B13" s="740"/>
      <c r="C13" s="740"/>
      <c r="D13" s="740"/>
      <c r="E13" s="745"/>
      <c r="F13" s="750"/>
      <c r="G13" s="751"/>
      <c r="H13" s="751"/>
      <c r="I13" s="751"/>
      <c r="J13" s="751"/>
      <c r="K13" s="751"/>
      <c r="L13" s="752"/>
      <c r="M13" s="5"/>
    </row>
    <row r="14" spans="1:13" ht="15.75" thickBot="1">
      <c r="A14" s="4"/>
      <c r="B14" s="740"/>
      <c r="C14" s="740"/>
      <c r="D14" s="740"/>
      <c r="E14" s="745"/>
      <c r="F14" s="753"/>
      <c r="G14" s="754"/>
      <c r="H14" s="754"/>
      <c r="I14" s="754"/>
      <c r="J14" s="754"/>
      <c r="K14" s="754"/>
      <c r="L14" s="755"/>
      <c r="M14" s="5"/>
    </row>
    <row r="15" spans="1:13" ht="14.25" customHeight="1" thickBot="1">
      <c r="A15" s="4"/>
      <c r="B15" s="741"/>
      <c r="C15" s="741"/>
      <c r="D15" s="741"/>
      <c r="E15" s="746"/>
      <c r="F15" s="67" t="s">
        <v>5</v>
      </c>
      <c r="G15" s="68" t="s">
        <v>6</v>
      </c>
      <c r="H15" s="69" t="s">
        <v>7</v>
      </c>
      <c r="I15" s="70" t="s">
        <v>8</v>
      </c>
      <c r="J15" s="67" t="s">
        <v>9</v>
      </c>
      <c r="K15" s="68" t="s">
        <v>10</v>
      </c>
      <c r="L15" s="71" t="s">
        <v>11</v>
      </c>
      <c r="M15" s="5"/>
    </row>
    <row r="16" spans="1:13" ht="15.75" thickBot="1">
      <c r="A16" s="4"/>
      <c r="B16" s="716" t="s">
        <v>1335</v>
      </c>
      <c r="C16" s="717"/>
      <c r="D16" s="717"/>
      <c r="E16" s="717"/>
      <c r="F16" s="717"/>
      <c r="G16" s="717"/>
      <c r="H16" s="717"/>
      <c r="I16" s="717"/>
      <c r="J16" s="717"/>
      <c r="K16" s="717"/>
      <c r="L16" s="718"/>
      <c r="M16" s="5"/>
    </row>
    <row r="17" spans="1:21">
      <c r="A17" s="4"/>
      <c r="B17" s="176" t="s">
        <v>609</v>
      </c>
      <c r="C17" s="177" t="s">
        <v>610</v>
      </c>
      <c r="D17" s="178">
        <v>1.7198496000000003</v>
      </c>
      <c r="E17" s="179">
        <v>2.6059999999999999</v>
      </c>
      <c r="F17" s="180">
        <v>20250.548841119999</v>
      </c>
      <c r="G17" s="181"/>
      <c r="H17" s="181"/>
      <c r="I17" s="279"/>
      <c r="J17" s="181"/>
      <c r="K17" s="182"/>
      <c r="L17" s="183"/>
      <c r="M17" s="5"/>
      <c r="O17" s="163"/>
      <c r="P17" s="164"/>
      <c r="Q17" s="164"/>
      <c r="R17" s="164"/>
      <c r="S17" s="164"/>
      <c r="T17" s="164"/>
      <c r="U17" s="164"/>
    </row>
    <row r="18" spans="1:21">
      <c r="A18" s="19"/>
      <c r="B18" s="184" t="s">
        <v>611</v>
      </c>
      <c r="C18" s="185" t="s">
        <v>612</v>
      </c>
      <c r="D18" s="186">
        <v>1.7006976000000003</v>
      </c>
      <c r="E18" s="187">
        <v>2.5770444444444447</v>
      </c>
      <c r="F18" s="188">
        <v>19983.97650456</v>
      </c>
      <c r="G18" s="189"/>
      <c r="H18" s="189"/>
      <c r="I18" s="280"/>
      <c r="J18" s="189"/>
      <c r="K18" s="190"/>
      <c r="L18" s="191"/>
      <c r="M18" s="9"/>
      <c r="O18" s="163"/>
      <c r="P18" s="164"/>
      <c r="Q18" s="164"/>
      <c r="R18" s="164"/>
      <c r="S18" s="164"/>
      <c r="T18" s="164"/>
      <c r="U18" s="164"/>
    </row>
    <row r="19" spans="1:21">
      <c r="A19" s="12"/>
      <c r="B19" s="184" t="s">
        <v>613</v>
      </c>
      <c r="C19" s="185" t="s">
        <v>614</v>
      </c>
      <c r="D19" s="186">
        <v>1.6815456</v>
      </c>
      <c r="E19" s="187">
        <v>2.5480888888888891</v>
      </c>
      <c r="F19" s="188">
        <v>19771.369271280004</v>
      </c>
      <c r="G19" s="189"/>
      <c r="H19" s="189"/>
      <c r="I19" s="280"/>
      <c r="J19" s="189"/>
      <c r="K19" s="190"/>
      <c r="L19" s="191"/>
      <c r="M19" s="11"/>
      <c r="O19" s="163"/>
      <c r="P19" s="164"/>
      <c r="Q19" s="164"/>
      <c r="R19" s="164"/>
      <c r="S19" s="164"/>
      <c r="T19" s="164"/>
      <c r="U19" s="164"/>
    </row>
    <row r="20" spans="1:21">
      <c r="A20" s="19"/>
      <c r="B20" s="184" t="s">
        <v>615</v>
      </c>
      <c r="C20" s="185" t="s">
        <v>616</v>
      </c>
      <c r="D20" s="186">
        <v>1.6623936000000001</v>
      </c>
      <c r="E20" s="187">
        <v>2.519133333333333</v>
      </c>
      <c r="F20" s="188">
        <v>19554.172038000001</v>
      </c>
      <c r="G20" s="189"/>
      <c r="H20" s="189"/>
      <c r="I20" s="280"/>
      <c r="J20" s="189"/>
      <c r="K20" s="190"/>
      <c r="L20" s="191"/>
      <c r="M20" s="18"/>
      <c r="O20" s="163"/>
      <c r="P20" s="164"/>
      <c r="Q20" s="164"/>
      <c r="R20" s="164"/>
      <c r="S20" s="164"/>
      <c r="T20" s="164"/>
      <c r="U20" s="164"/>
    </row>
    <row r="21" spans="1:21">
      <c r="A21" s="10"/>
      <c r="B21" s="184" t="s">
        <v>617</v>
      </c>
      <c r="C21" s="185" t="s">
        <v>618</v>
      </c>
      <c r="D21" s="186">
        <v>1.6432416000000001</v>
      </c>
      <c r="E21" s="187">
        <v>2.4901777777777778</v>
      </c>
      <c r="F21" s="188">
        <v>19341.564804720001</v>
      </c>
      <c r="G21" s="189"/>
      <c r="H21" s="189"/>
      <c r="I21" s="280"/>
      <c r="J21" s="189"/>
      <c r="K21" s="190"/>
      <c r="L21" s="191"/>
      <c r="M21" s="5"/>
      <c r="O21" s="163"/>
      <c r="P21" s="164"/>
      <c r="Q21" s="164"/>
      <c r="R21" s="164"/>
      <c r="S21" s="164"/>
      <c r="T21" s="164"/>
      <c r="U21" s="164"/>
    </row>
    <row r="22" spans="1:21" ht="15.75" thickBot="1">
      <c r="A22" s="4"/>
      <c r="B22" s="192" t="s">
        <v>619</v>
      </c>
      <c r="C22" s="193" t="s">
        <v>620</v>
      </c>
      <c r="D22" s="194">
        <v>1.6240896</v>
      </c>
      <c r="E22" s="195">
        <v>2.4612222222222222</v>
      </c>
      <c r="F22" s="196">
        <v>19128.957571439998</v>
      </c>
      <c r="G22" s="197"/>
      <c r="H22" s="197"/>
      <c r="I22" s="281"/>
      <c r="J22" s="197"/>
      <c r="K22" s="198"/>
      <c r="L22" s="199"/>
      <c r="M22" s="20"/>
      <c r="O22" s="163"/>
      <c r="P22" s="164"/>
      <c r="Q22" s="164"/>
      <c r="R22" s="164"/>
      <c r="S22" s="164"/>
      <c r="T22" s="164"/>
      <c r="U22" s="164"/>
    </row>
    <row r="23" spans="1:21">
      <c r="A23" s="39"/>
      <c r="B23" s="200" t="s">
        <v>621</v>
      </c>
      <c r="C23" s="201" t="s">
        <v>622</v>
      </c>
      <c r="D23" s="202">
        <v>1.6049376000000004</v>
      </c>
      <c r="E23" s="203">
        <v>2.432266666666667</v>
      </c>
      <c r="F23" s="204">
        <v>17857.474058160002</v>
      </c>
      <c r="G23" s="181">
        <v>19269.30909816</v>
      </c>
      <c r="H23" s="181"/>
      <c r="I23" s="279"/>
      <c r="J23" s="181"/>
      <c r="K23" s="181"/>
      <c r="L23" s="205"/>
      <c r="M23" s="21"/>
      <c r="O23" s="163"/>
      <c r="P23" s="163"/>
      <c r="Q23" s="164"/>
      <c r="R23" s="164"/>
      <c r="S23" s="164"/>
      <c r="T23" s="164"/>
      <c r="U23" s="164"/>
    </row>
    <row r="24" spans="1:21">
      <c r="A24" s="40"/>
      <c r="B24" s="184" t="s">
        <v>623</v>
      </c>
      <c r="C24" s="185" t="s">
        <v>624</v>
      </c>
      <c r="D24" s="186">
        <v>1.5857856000000001</v>
      </c>
      <c r="E24" s="187">
        <v>2.4033111111111114</v>
      </c>
      <c r="F24" s="206">
        <v>17603.5073916</v>
      </c>
      <c r="G24" s="189">
        <v>18998.534871600001</v>
      </c>
      <c r="H24" s="189"/>
      <c r="I24" s="280"/>
      <c r="J24" s="189"/>
      <c r="K24" s="189"/>
      <c r="L24" s="207"/>
      <c r="M24" s="22"/>
      <c r="O24" s="163"/>
      <c r="P24" s="163"/>
      <c r="Q24" s="164"/>
      <c r="R24" s="164"/>
      <c r="S24" s="164"/>
      <c r="T24" s="164"/>
      <c r="U24" s="164"/>
    </row>
    <row r="25" spans="1:21">
      <c r="A25" s="41"/>
      <c r="B25" s="184" t="s">
        <v>625</v>
      </c>
      <c r="C25" s="185" t="s">
        <v>626</v>
      </c>
      <c r="D25" s="186">
        <v>1.5666336000000001</v>
      </c>
      <c r="E25" s="187">
        <v>2.3743555555555553</v>
      </c>
      <c r="F25" s="206">
        <v>17403.505828320001</v>
      </c>
      <c r="G25" s="189">
        <v>18781.725748320005</v>
      </c>
      <c r="H25" s="189"/>
      <c r="I25" s="280"/>
      <c r="J25" s="189"/>
      <c r="K25" s="189"/>
      <c r="L25" s="207"/>
      <c r="M25" s="23"/>
      <c r="O25" s="163"/>
      <c r="P25" s="163"/>
      <c r="Q25" s="164"/>
      <c r="R25" s="164"/>
      <c r="S25" s="164"/>
      <c r="T25" s="164"/>
      <c r="U25" s="164"/>
    </row>
    <row r="26" spans="1:21">
      <c r="A26" s="19"/>
      <c r="B26" s="184" t="s">
        <v>627</v>
      </c>
      <c r="C26" s="185" t="s">
        <v>628</v>
      </c>
      <c r="D26" s="186">
        <v>1.5474816000000002</v>
      </c>
      <c r="E26" s="187">
        <v>2.3454000000000002</v>
      </c>
      <c r="F26" s="206">
        <v>17198.914265039999</v>
      </c>
      <c r="G26" s="189">
        <v>18560.326625040001</v>
      </c>
      <c r="H26" s="189"/>
      <c r="I26" s="280"/>
      <c r="J26" s="189"/>
      <c r="K26" s="189"/>
      <c r="L26" s="207"/>
      <c r="M26" s="22"/>
      <c r="O26" s="163"/>
      <c r="P26" s="163"/>
      <c r="Q26" s="164"/>
      <c r="R26" s="164"/>
      <c r="S26" s="164"/>
      <c r="T26" s="164"/>
      <c r="U26" s="164"/>
    </row>
    <row r="27" spans="1:21">
      <c r="A27" s="4"/>
      <c r="B27" s="184" t="s">
        <v>629</v>
      </c>
      <c r="C27" s="185" t="s">
        <v>630</v>
      </c>
      <c r="D27" s="186">
        <v>1.5283296000000002</v>
      </c>
      <c r="E27" s="187">
        <v>2.3164444444444445</v>
      </c>
      <c r="F27" s="206">
        <v>16998.91270176</v>
      </c>
      <c r="G27" s="189">
        <v>18343.517501760001</v>
      </c>
      <c r="H27" s="189"/>
      <c r="I27" s="280"/>
      <c r="J27" s="189"/>
      <c r="K27" s="189"/>
      <c r="L27" s="207"/>
      <c r="M27" s="24"/>
      <c r="O27" s="163"/>
      <c r="P27" s="163"/>
      <c r="Q27" s="164"/>
      <c r="R27" s="164"/>
      <c r="S27" s="164"/>
      <c r="T27" s="164"/>
      <c r="U27" s="164"/>
    </row>
    <row r="28" spans="1:21" ht="15.75" thickBot="1">
      <c r="A28" s="10"/>
      <c r="B28" s="208" t="s">
        <v>631</v>
      </c>
      <c r="C28" s="193" t="s">
        <v>632</v>
      </c>
      <c r="D28" s="194">
        <v>1.5091776000000001</v>
      </c>
      <c r="E28" s="195">
        <v>2.2874888888888889</v>
      </c>
      <c r="F28" s="209">
        <v>16798.911138480002</v>
      </c>
      <c r="G28" s="197">
        <v>18126.708378479998</v>
      </c>
      <c r="H28" s="197"/>
      <c r="I28" s="281"/>
      <c r="J28" s="197"/>
      <c r="K28" s="197"/>
      <c r="L28" s="210"/>
      <c r="M28" s="7"/>
      <c r="O28" s="163"/>
      <c r="P28" s="163"/>
      <c r="Q28" s="164"/>
      <c r="R28" s="164"/>
      <c r="S28" s="164"/>
      <c r="T28" s="164"/>
      <c r="U28" s="164"/>
    </row>
    <row r="29" spans="1:21">
      <c r="A29" s="12"/>
      <c r="B29" s="200" t="s">
        <v>633</v>
      </c>
      <c r="C29" s="201" t="s">
        <v>634</v>
      </c>
      <c r="D29" s="202">
        <v>1.4900256000000003</v>
      </c>
      <c r="E29" s="203">
        <v>2.2585333333333333</v>
      </c>
      <c r="F29" s="211">
        <v>15657.112200000001</v>
      </c>
      <c r="G29" s="212">
        <v>16598.909575199999</v>
      </c>
      <c r="H29" s="212">
        <v>17582.151835199998</v>
      </c>
      <c r="I29" s="282"/>
      <c r="J29" s="212"/>
      <c r="K29" s="212"/>
      <c r="L29" s="213"/>
      <c r="M29" s="9"/>
      <c r="O29" s="163"/>
      <c r="P29" s="163"/>
      <c r="Q29" s="163"/>
      <c r="R29" s="164"/>
      <c r="S29" s="164"/>
      <c r="T29" s="164"/>
      <c r="U29" s="164"/>
    </row>
    <row r="30" spans="1:21">
      <c r="A30" s="19"/>
      <c r="B30" s="184" t="s">
        <v>635</v>
      </c>
      <c r="C30" s="185" t="s">
        <v>636</v>
      </c>
      <c r="D30" s="186">
        <v>1.4708736</v>
      </c>
      <c r="E30" s="187">
        <v>2.2295777777777781</v>
      </c>
      <c r="F30" s="214">
        <v>15417.911592000002</v>
      </c>
      <c r="G30" s="189">
        <v>16344.94290864</v>
      </c>
      <c r="H30" s="189">
        <v>17315.57949864</v>
      </c>
      <c r="I30" s="280"/>
      <c r="J30" s="189"/>
      <c r="K30" s="189"/>
      <c r="L30" s="191"/>
      <c r="M30" s="11"/>
      <c r="O30" s="163"/>
      <c r="P30" s="163"/>
      <c r="Q30" s="163"/>
      <c r="R30" s="164"/>
      <c r="S30" s="164"/>
      <c r="T30" s="164"/>
      <c r="U30" s="164"/>
    </row>
    <row r="31" spans="1:21">
      <c r="A31" s="19"/>
      <c r="B31" s="184" t="s">
        <v>637</v>
      </c>
      <c r="C31" s="185" t="s">
        <v>638</v>
      </c>
      <c r="D31" s="186">
        <v>1.4517216000000002</v>
      </c>
      <c r="E31" s="187">
        <v>2.200622222222222</v>
      </c>
      <c r="F31" s="214">
        <v>15229.494948</v>
      </c>
      <c r="G31" s="189">
        <v>16144.941345360003</v>
      </c>
      <c r="H31" s="189">
        <v>17102.97226536</v>
      </c>
      <c r="I31" s="280"/>
      <c r="J31" s="189"/>
      <c r="K31" s="189"/>
      <c r="L31" s="191"/>
      <c r="M31" s="18"/>
      <c r="O31" s="163"/>
      <c r="P31" s="163"/>
      <c r="Q31" s="163"/>
      <c r="R31" s="164"/>
      <c r="S31" s="164"/>
      <c r="T31" s="164"/>
      <c r="U31" s="164"/>
    </row>
    <row r="32" spans="1:21">
      <c r="A32" s="12"/>
      <c r="B32" s="184" t="s">
        <v>639</v>
      </c>
      <c r="C32" s="185" t="s">
        <v>640</v>
      </c>
      <c r="D32" s="186">
        <v>1.4325696000000003</v>
      </c>
      <c r="E32" s="187">
        <v>2.1716666666666669</v>
      </c>
      <c r="F32" s="214">
        <v>15041.078304000001</v>
      </c>
      <c r="G32" s="189">
        <v>15944.93978208</v>
      </c>
      <c r="H32" s="189">
        <v>16890.365032080001</v>
      </c>
      <c r="I32" s="280"/>
      <c r="J32" s="189"/>
      <c r="K32" s="189"/>
      <c r="L32" s="191"/>
      <c r="M32" s="5"/>
      <c r="O32" s="163"/>
      <c r="P32" s="163"/>
      <c r="Q32" s="163"/>
      <c r="R32" s="164"/>
      <c r="S32" s="164"/>
      <c r="T32" s="164"/>
      <c r="U32" s="164"/>
    </row>
    <row r="33" spans="1:21">
      <c r="A33" s="10"/>
      <c r="B33" s="184" t="s">
        <v>641</v>
      </c>
      <c r="C33" s="185" t="s">
        <v>642</v>
      </c>
      <c r="D33" s="186">
        <v>1.4134176000000001</v>
      </c>
      <c r="E33" s="187">
        <v>2.1427111111111112</v>
      </c>
      <c r="F33" s="214">
        <v>14848.071660000001</v>
      </c>
      <c r="G33" s="189">
        <v>15740.348218800002</v>
      </c>
      <c r="H33" s="189">
        <v>16673.167798800001</v>
      </c>
      <c r="I33" s="280"/>
      <c r="J33" s="189"/>
      <c r="K33" s="189"/>
      <c r="L33" s="191"/>
      <c r="M33" s="20"/>
      <c r="O33" s="163"/>
      <c r="P33" s="163"/>
      <c r="Q33" s="163"/>
      <c r="R33" s="164"/>
      <c r="S33" s="164"/>
      <c r="T33" s="164"/>
      <c r="U33" s="164"/>
    </row>
    <row r="34" spans="1:21" ht="15.75" thickBot="1">
      <c r="A34" s="4"/>
      <c r="B34" s="208" t="s">
        <v>643</v>
      </c>
      <c r="C34" s="193" t="s">
        <v>644</v>
      </c>
      <c r="D34" s="194">
        <v>1.3942656000000002</v>
      </c>
      <c r="E34" s="195">
        <v>2.1137555555555556</v>
      </c>
      <c r="F34" s="215">
        <v>14659.655015999997</v>
      </c>
      <c r="G34" s="216">
        <v>15540.346655520001</v>
      </c>
      <c r="H34" s="216">
        <v>16460.560565520002</v>
      </c>
      <c r="I34" s="283"/>
      <c r="J34" s="216"/>
      <c r="K34" s="216"/>
      <c r="L34" s="217"/>
      <c r="M34" s="11"/>
      <c r="O34" s="163"/>
      <c r="P34" s="163"/>
      <c r="Q34" s="163"/>
      <c r="R34" s="164"/>
      <c r="S34" s="164"/>
      <c r="T34" s="164"/>
      <c r="U34" s="164"/>
    </row>
    <row r="35" spans="1:21">
      <c r="A35" s="37"/>
      <c r="B35" s="200" t="s">
        <v>645</v>
      </c>
      <c r="C35" s="201" t="s">
        <v>646</v>
      </c>
      <c r="D35" s="202">
        <v>1.3751135999999999</v>
      </c>
      <c r="E35" s="203">
        <v>2.0848</v>
      </c>
      <c r="F35" s="218">
        <v>13673.519605560001</v>
      </c>
      <c r="G35" s="212">
        <v>14471.759796000002</v>
      </c>
      <c r="H35" s="212">
        <v>15340.866516239999</v>
      </c>
      <c r="I35" s="282">
        <v>16248.474756240001</v>
      </c>
      <c r="J35" s="212"/>
      <c r="K35" s="219"/>
      <c r="L35" s="213"/>
      <c r="M35" s="11"/>
      <c r="O35" s="163"/>
      <c r="P35" s="163"/>
      <c r="Q35" s="163"/>
      <c r="R35" s="163"/>
      <c r="S35" s="164"/>
      <c r="T35" s="164"/>
      <c r="U35" s="164"/>
    </row>
    <row r="36" spans="1:21">
      <c r="A36" s="8"/>
      <c r="B36" s="184" t="s">
        <v>647</v>
      </c>
      <c r="C36" s="185" t="s">
        <v>648</v>
      </c>
      <c r="D36" s="186">
        <v>1.3559616000000001</v>
      </c>
      <c r="E36" s="187">
        <v>2.0558444444444444</v>
      </c>
      <c r="F36" s="206">
        <v>13494.579510239999</v>
      </c>
      <c r="G36" s="189">
        <v>14282.645472</v>
      </c>
      <c r="H36" s="189">
        <v>15140.167272959998</v>
      </c>
      <c r="I36" s="280">
        <v>16035.16984296</v>
      </c>
      <c r="J36" s="189"/>
      <c r="K36" s="190"/>
      <c r="L36" s="191"/>
      <c r="M36" s="20"/>
      <c r="O36" s="163"/>
      <c r="P36" s="163"/>
      <c r="Q36" s="163"/>
      <c r="R36" s="163"/>
      <c r="S36" s="164"/>
      <c r="T36" s="164"/>
      <c r="U36" s="164"/>
    </row>
    <row r="37" spans="1:21">
      <c r="A37" s="38"/>
      <c r="B37" s="184" t="s">
        <v>649</v>
      </c>
      <c r="C37" s="185" t="s">
        <v>650</v>
      </c>
      <c r="D37" s="186">
        <v>1.3368096000000003</v>
      </c>
      <c r="E37" s="187">
        <v>2.0268888888888892</v>
      </c>
      <c r="F37" s="206">
        <v>13315.63941492</v>
      </c>
      <c r="G37" s="189">
        <v>14093.531148000004</v>
      </c>
      <c r="H37" s="189">
        <v>14939.468029680002</v>
      </c>
      <c r="I37" s="280">
        <v>15821.864929680001</v>
      </c>
      <c r="J37" s="189"/>
      <c r="K37" s="190"/>
      <c r="L37" s="191"/>
      <c r="M37" s="5"/>
      <c r="O37" s="163"/>
      <c r="P37" s="163"/>
      <c r="Q37" s="163"/>
      <c r="R37" s="163"/>
      <c r="S37" s="164"/>
      <c r="T37" s="164"/>
      <c r="U37" s="164"/>
    </row>
    <row r="38" spans="1:21">
      <c r="A38" s="8"/>
      <c r="B38" s="184" t="s">
        <v>651</v>
      </c>
      <c r="C38" s="185" t="s">
        <v>652</v>
      </c>
      <c r="D38" s="186">
        <v>1.3176576</v>
      </c>
      <c r="E38" s="187">
        <v>1.9979333333333336</v>
      </c>
      <c r="F38" s="206">
        <v>13136.699319599998</v>
      </c>
      <c r="G38" s="189">
        <v>13904.416824000002</v>
      </c>
      <c r="H38" s="189">
        <v>14738.7687864</v>
      </c>
      <c r="I38" s="280">
        <v>15608.560016400004</v>
      </c>
      <c r="J38" s="189"/>
      <c r="K38" s="190"/>
      <c r="L38" s="191"/>
      <c r="M38" s="18"/>
      <c r="O38" s="163"/>
      <c r="P38" s="163"/>
      <c r="Q38" s="163"/>
      <c r="R38" s="163"/>
      <c r="S38" s="164"/>
      <c r="T38" s="164"/>
      <c r="U38" s="164"/>
    </row>
    <row r="39" spans="1:21">
      <c r="A39" s="39"/>
      <c r="B39" s="184" t="s">
        <v>653</v>
      </c>
      <c r="C39" s="185" t="s">
        <v>654</v>
      </c>
      <c r="D39" s="186">
        <v>1.2985056000000001</v>
      </c>
      <c r="E39" s="187">
        <v>1.9689777777777777</v>
      </c>
      <c r="F39" s="206">
        <v>12912.947598960005</v>
      </c>
      <c r="G39" s="189">
        <v>13664.518536000001</v>
      </c>
      <c r="H39" s="189">
        <v>14484.104439840001</v>
      </c>
      <c r="I39" s="280">
        <v>15341.289999840001</v>
      </c>
      <c r="J39" s="189"/>
      <c r="K39" s="190"/>
      <c r="L39" s="191"/>
      <c r="M39" s="20"/>
      <c r="O39" s="163"/>
      <c r="P39" s="163"/>
      <c r="Q39" s="163"/>
      <c r="R39" s="163"/>
      <c r="S39" s="164"/>
      <c r="T39" s="164"/>
      <c r="U39" s="164"/>
    </row>
    <row r="40" spans="1:21" ht="15.75" thickBot="1">
      <c r="A40" s="40"/>
      <c r="B40" s="208" t="s">
        <v>655</v>
      </c>
      <c r="C40" s="193" t="s">
        <v>656</v>
      </c>
      <c r="D40" s="194">
        <v>1.2793536000000001</v>
      </c>
      <c r="E40" s="195">
        <v>1.9400222222222223</v>
      </c>
      <c r="F40" s="220">
        <v>12734.007503640001</v>
      </c>
      <c r="G40" s="216">
        <v>13475.404212000003</v>
      </c>
      <c r="H40" s="216">
        <v>14283.405196559999</v>
      </c>
      <c r="I40" s="283">
        <v>15127.985086560002</v>
      </c>
      <c r="J40" s="216"/>
      <c r="K40" s="221"/>
      <c r="L40" s="217"/>
      <c r="M40" s="5"/>
      <c r="O40" s="163"/>
      <c r="P40" s="163"/>
      <c r="Q40" s="163"/>
      <c r="R40" s="163"/>
      <c r="S40" s="164"/>
      <c r="T40" s="164"/>
      <c r="U40" s="164"/>
    </row>
    <row r="41" spans="1:21">
      <c r="A41" s="41"/>
      <c r="B41" s="200" t="s">
        <v>657</v>
      </c>
      <c r="C41" s="201" t="s">
        <v>658</v>
      </c>
      <c r="D41" s="202">
        <v>1.2602016</v>
      </c>
      <c r="E41" s="203">
        <v>1.9110666666666667</v>
      </c>
      <c r="F41" s="222">
        <v>12000.417928319999</v>
      </c>
      <c r="G41" s="223">
        <v>12555.067408320001</v>
      </c>
      <c r="H41" s="223">
        <v>12989.306271840002</v>
      </c>
      <c r="I41" s="284">
        <v>14082.705953279998</v>
      </c>
      <c r="J41" s="223"/>
      <c r="K41" s="224"/>
      <c r="L41" s="225"/>
      <c r="M41" s="5"/>
      <c r="O41" s="163"/>
      <c r="P41" s="163"/>
      <c r="Q41" s="163"/>
      <c r="R41" s="163"/>
      <c r="S41" s="164"/>
      <c r="T41" s="164"/>
      <c r="U41" s="164"/>
    </row>
    <row r="42" spans="1:21">
      <c r="A42" s="19"/>
      <c r="B42" s="184" t="s">
        <v>659</v>
      </c>
      <c r="C42" s="185" t="s">
        <v>660</v>
      </c>
      <c r="D42" s="186">
        <v>1.2410496000000002</v>
      </c>
      <c r="E42" s="187">
        <v>1.8821111111111111</v>
      </c>
      <c r="F42" s="206">
        <v>11829.881613000003</v>
      </c>
      <c r="G42" s="189">
        <v>12376.127313000003</v>
      </c>
      <c r="H42" s="189">
        <v>12804.099627000001</v>
      </c>
      <c r="I42" s="280">
        <v>13882.00671</v>
      </c>
      <c r="J42" s="189"/>
      <c r="K42" s="190"/>
      <c r="L42" s="191"/>
      <c r="M42" s="5"/>
      <c r="O42" s="163"/>
      <c r="P42" s="163"/>
      <c r="Q42" s="163"/>
      <c r="R42" s="163"/>
      <c r="S42" s="164"/>
      <c r="T42" s="164"/>
      <c r="U42" s="164"/>
    </row>
    <row r="43" spans="1:21">
      <c r="A43" s="4"/>
      <c r="B43" s="184" t="s">
        <v>661</v>
      </c>
      <c r="C43" s="185" t="s">
        <v>662</v>
      </c>
      <c r="D43" s="186">
        <v>1.2218976000000001</v>
      </c>
      <c r="E43" s="187">
        <v>1.8531555555555557</v>
      </c>
      <c r="F43" s="206">
        <v>11659.345297680002</v>
      </c>
      <c r="G43" s="189">
        <v>12197.187217680003</v>
      </c>
      <c r="H43" s="189">
        <v>12618.892982160003</v>
      </c>
      <c r="I43" s="280">
        <v>13681.307466720002</v>
      </c>
      <c r="J43" s="189"/>
      <c r="K43" s="190"/>
      <c r="L43" s="191"/>
      <c r="M43" s="18"/>
      <c r="O43" s="163"/>
      <c r="P43" s="163"/>
      <c r="Q43" s="163"/>
      <c r="R43" s="163"/>
      <c r="S43" s="164"/>
      <c r="T43" s="164"/>
      <c r="U43" s="164"/>
    </row>
    <row r="44" spans="1:21">
      <c r="A44" s="10"/>
      <c r="B44" s="184" t="s">
        <v>663</v>
      </c>
      <c r="C44" s="185" t="s">
        <v>664</v>
      </c>
      <c r="D44" s="186">
        <v>1.2027456000000001</v>
      </c>
      <c r="E44" s="187">
        <v>1.8242</v>
      </c>
      <c r="F44" s="206">
        <v>11488.808982360002</v>
      </c>
      <c r="G44" s="189">
        <v>12018.247122359999</v>
      </c>
      <c r="H44" s="189">
        <v>12433.686337320001</v>
      </c>
      <c r="I44" s="280">
        <v>13480.608223440002</v>
      </c>
      <c r="J44" s="189"/>
      <c r="K44" s="190"/>
      <c r="L44" s="191"/>
      <c r="M44" s="20"/>
      <c r="O44" s="163"/>
      <c r="P44" s="163"/>
      <c r="Q44" s="163"/>
      <c r="R44" s="163"/>
      <c r="S44" s="164"/>
      <c r="T44" s="164"/>
      <c r="U44" s="164"/>
    </row>
    <row r="45" spans="1:21">
      <c r="A45" s="12"/>
      <c r="B45" s="184" t="s">
        <v>665</v>
      </c>
      <c r="C45" s="185" t="s">
        <v>666</v>
      </c>
      <c r="D45" s="186">
        <v>1.1835936</v>
      </c>
      <c r="E45" s="187">
        <v>1.7952444444444446</v>
      </c>
      <c r="F45" s="206">
        <v>11318.272667040001</v>
      </c>
      <c r="G45" s="189">
        <v>11794.495401719998</v>
      </c>
      <c r="H45" s="189">
        <v>12201.603407640001</v>
      </c>
      <c r="I45" s="280">
        <v>13225.943876879999</v>
      </c>
      <c r="J45" s="189"/>
      <c r="K45" s="190"/>
      <c r="L45" s="191"/>
      <c r="M45" s="20"/>
      <c r="O45" s="163"/>
      <c r="P45" s="163"/>
      <c r="Q45" s="163"/>
      <c r="R45" s="163"/>
      <c r="S45" s="164"/>
      <c r="T45" s="164"/>
      <c r="U45" s="164"/>
    </row>
    <row r="46" spans="1:21" ht="15.75" thickBot="1">
      <c r="A46" s="19"/>
      <c r="B46" s="208" t="s">
        <v>667</v>
      </c>
      <c r="C46" s="193" t="s">
        <v>668</v>
      </c>
      <c r="D46" s="194">
        <v>1.1644416000000002</v>
      </c>
      <c r="E46" s="195">
        <v>1.7662888888888888</v>
      </c>
      <c r="F46" s="226">
        <v>11147.736351720003</v>
      </c>
      <c r="G46" s="227">
        <v>11615.555306400001</v>
      </c>
      <c r="H46" s="227">
        <v>12016.396762799999</v>
      </c>
      <c r="I46" s="285">
        <v>13025.244633600001</v>
      </c>
      <c r="J46" s="227"/>
      <c r="K46" s="227"/>
      <c r="L46" s="228"/>
      <c r="M46" s="5"/>
      <c r="O46" s="163"/>
      <c r="P46" s="163"/>
      <c r="Q46" s="163"/>
      <c r="R46" s="163"/>
      <c r="S46" s="164"/>
      <c r="T46" s="164"/>
      <c r="U46" s="164"/>
    </row>
    <row r="47" spans="1:21">
      <c r="A47" s="19"/>
      <c r="B47" s="200" t="s">
        <v>669</v>
      </c>
      <c r="C47" s="201" t="s">
        <v>670</v>
      </c>
      <c r="D47" s="202">
        <v>1.1452896000000001</v>
      </c>
      <c r="E47" s="203">
        <v>1.7373333333333334</v>
      </c>
      <c r="F47" s="204">
        <v>10725.086636399999</v>
      </c>
      <c r="G47" s="181">
        <v>10977.2000364</v>
      </c>
      <c r="H47" s="181">
        <v>11481.4268364</v>
      </c>
      <c r="I47" s="286">
        <v>12151.603944000002</v>
      </c>
      <c r="J47" s="229">
        <v>12878.510493600001</v>
      </c>
      <c r="K47" s="230"/>
      <c r="L47" s="231"/>
      <c r="M47" s="18"/>
      <c r="O47" s="163"/>
      <c r="P47" s="163"/>
      <c r="Q47" s="163"/>
      <c r="R47" s="163"/>
      <c r="S47" s="163"/>
      <c r="T47" s="164"/>
      <c r="U47" s="164"/>
    </row>
    <row r="48" spans="1:21">
      <c r="A48" s="12"/>
      <c r="B48" s="184" t="s">
        <v>671</v>
      </c>
      <c r="C48" s="185" t="s">
        <v>672</v>
      </c>
      <c r="D48" s="186">
        <v>1.1261376000000001</v>
      </c>
      <c r="E48" s="187">
        <v>1.708377777777778</v>
      </c>
      <c r="F48" s="206">
        <v>10558.752211079998</v>
      </c>
      <c r="G48" s="189">
        <v>10806.66372108</v>
      </c>
      <c r="H48" s="189">
        <v>11302.486741079998</v>
      </c>
      <c r="I48" s="287">
        <v>11962.489620000002</v>
      </c>
      <c r="J48" s="232">
        <v>12677.811250319999</v>
      </c>
      <c r="K48" s="233"/>
      <c r="L48" s="234"/>
      <c r="M48" s="18"/>
      <c r="O48" s="163"/>
      <c r="P48" s="163"/>
      <c r="Q48" s="163"/>
      <c r="R48" s="163"/>
      <c r="S48" s="163"/>
      <c r="T48" s="164"/>
      <c r="U48" s="164"/>
    </row>
    <row r="49" spans="1:21">
      <c r="A49" s="10"/>
      <c r="B49" s="184" t="s">
        <v>673</v>
      </c>
      <c r="C49" s="185" t="s">
        <v>674</v>
      </c>
      <c r="D49" s="186">
        <v>1.1069856000000002</v>
      </c>
      <c r="E49" s="187">
        <v>1.6794222222222221</v>
      </c>
      <c r="F49" s="206">
        <v>10392.417785760003</v>
      </c>
      <c r="G49" s="189">
        <v>10636.12740576</v>
      </c>
      <c r="H49" s="189">
        <v>11123.546645760001</v>
      </c>
      <c r="I49" s="287">
        <v>11773.375296000004</v>
      </c>
      <c r="J49" s="232">
        <v>12477.112007039999</v>
      </c>
      <c r="K49" s="233"/>
      <c r="L49" s="234"/>
      <c r="M49" s="20"/>
      <c r="O49" s="163"/>
      <c r="P49" s="163"/>
      <c r="Q49" s="163"/>
      <c r="R49" s="163"/>
      <c r="S49" s="163"/>
      <c r="T49" s="164"/>
      <c r="U49" s="164"/>
    </row>
    <row r="50" spans="1:21">
      <c r="A50" s="4"/>
      <c r="B50" s="184" t="s">
        <v>675</v>
      </c>
      <c r="C50" s="185" t="s">
        <v>676</v>
      </c>
      <c r="D50" s="186">
        <v>1.0878336</v>
      </c>
      <c r="E50" s="187">
        <v>1.6504666666666667</v>
      </c>
      <c r="F50" s="206">
        <v>10226.08336044</v>
      </c>
      <c r="G50" s="189">
        <v>10465.591090440001</v>
      </c>
      <c r="H50" s="189">
        <v>10944.606550440003</v>
      </c>
      <c r="I50" s="287">
        <v>11584.260972000002</v>
      </c>
      <c r="J50" s="232">
        <v>12276.41276376</v>
      </c>
      <c r="K50" s="233"/>
      <c r="L50" s="234"/>
      <c r="M50" s="11"/>
      <c r="O50" s="163"/>
      <c r="P50" s="163"/>
      <c r="Q50" s="163"/>
      <c r="R50" s="163"/>
      <c r="S50" s="163"/>
      <c r="T50" s="164"/>
      <c r="U50" s="164"/>
    </row>
    <row r="51" spans="1:21">
      <c r="A51" s="12"/>
      <c r="B51" s="184" t="s">
        <v>677</v>
      </c>
      <c r="C51" s="185" t="s">
        <v>678</v>
      </c>
      <c r="D51" s="186">
        <v>1.0686816000000001</v>
      </c>
      <c r="E51" s="187">
        <v>1.6215111111111111</v>
      </c>
      <c r="F51" s="206">
        <v>10014.9373098</v>
      </c>
      <c r="G51" s="189">
        <v>10250.243149800002</v>
      </c>
      <c r="H51" s="189">
        <v>10720.854829800001</v>
      </c>
      <c r="I51" s="287">
        <v>11344.362684000002</v>
      </c>
      <c r="J51" s="232">
        <v>12021.748417199999</v>
      </c>
      <c r="K51" s="233"/>
      <c r="L51" s="234"/>
      <c r="M51" s="11"/>
      <c r="O51" s="163"/>
      <c r="P51" s="163"/>
      <c r="Q51" s="163"/>
      <c r="R51" s="163"/>
      <c r="S51" s="163"/>
      <c r="T51" s="164"/>
      <c r="U51" s="164"/>
    </row>
    <row r="52" spans="1:21" ht="15.75" thickBot="1">
      <c r="A52" s="10"/>
      <c r="B52" s="208" t="s">
        <v>679</v>
      </c>
      <c r="C52" s="193" t="s">
        <v>680</v>
      </c>
      <c r="D52" s="194">
        <v>1.0495296000000003</v>
      </c>
      <c r="E52" s="195">
        <v>1.5925555555555557</v>
      </c>
      <c r="F52" s="209">
        <v>9848.6028844800003</v>
      </c>
      <c r="G52" s="197">
        <v>10079.706834480001</v>
      </c>
      <c r="H52" s="197">
        <v>10541.914734480002</v>
      </c>
      <c r="I52" s="288">
        <v>11155.248360000003</v>
      </c>
      <c r="J52" s="235">
        <v>11821.049173920004</v>
      </c>
      <c r="K52" s="236"/>
      <c r="L52" s="237"/>
      <c r="M52" s="20"/>
      <c r="O52" s="163"/>
      <c r="P52" s="163"/>
      <c r="Q52" s="163"/>
      <c r="R52" s="163"/>
      <c r="S52" s="163"/>
      <c r="T52" s="164"/>
      <c r="U52" s="164"/>
    </row>
    <row r="53" spans="1:21">
      <c r="A53" s="10"/>
      <c r="B53" s="200" t="s">
        <v>681</v>
      </c>
      <c r="C53" s="201" t="s">
        <v>682</v>
      </c>
      <c r="D53" s="202">
        <v>1.0303776</v>
      </c>
      <c r="E53" s="203">
        <v>1.5636000000000001</v>
      </c>
      <c r="F53" s="218">
        <v>9455.3663991600006</v>
      </c>
      <c r="G53" s="212">
        <v>9682.2684591600009</v>
      </c>
      <c r="H53" s="212">
        <v>9909.1705191600013</v>
      </c>
      <c r="I53" s="282">
        <v>10362.974639159998</v>
      </c>
      <c r="J53" s="212">
        <v>10966.134035999999</v>
      </c>
      <c r="K53" s="219">
        <v>11620.349930639999</v>
      </c>
      <c r="L53" s="213"/>
      <c r="M53" s="5"/>
      <c r="N53" s="151"/>
      <c r="O53" s="163"/>
      <c r="P53" s="163"/>
      <c r="Q53" s="163"/>
      <c r="R53" s="163"/>
      <c r="S53" s="163"/>
      <c r="T53" s="163"/>
      <c r="U53" s="164"/>
    </row>
    <row r="54" spans="1:21">
      <c r="A54" s="10"/>
      <c r="B54" s="184" t="s">
        <v>683</v>
      </c>
      <c r="C54" s="185" t="s">
        <v>684</v>
      </c>
      <c r="D54" s="186">
        <v>1.0112256000000002</v>
      </c>
      <c r="E54" s="187">
        <v>1.5346444444444445</v>
      </c>
      <c r="F54" s="206">
        <v>9293.2338638400015</v>
      </c>
      <c r="G54" s="189">
        <v>9515.9340338399979</v>
      </c>
      <c r="H54" s="189">
        <v>9738.6342038400053</v>
      </c>
      <c r="I54" s="280">
        <v>10184.034543840002</v>
      </c>
      <c r="J54" s="189">
        <v>10777.019712000001</v>
      </c>
      <c r="K54" s="190">
        <v>11419.650687360001</v>
      </c>
      <c r="L54" s="191"/>
      <c r="M54" s="18"/>
      <c r="N54" s="151"/>
      <c r="O54" s="163"/>
      <c r="P54" s="163"/>
      <c r="Q54" s="163"/>
      <c r="R54" s="163"/>
      <c r="S54" s="163"/>
      <c r="T54" s="163"/>
      <c r="U54" s="164"/>
    </row>
    <row r="55" spans="1:21">
      <c r="A55" s="4"/>
      <c r="B55" s="184" t="s">
        <v>685</v>
      </c>
      <c r="C55" s="185" t="s">
        <v>686</v>
      </c>
      <c r="D55" s="186">
        <v>0.9920736</v>
      </c>
      <c r="E55" s="187">
        <v>1.5056888888888891</v>
      </c>
      <c r="F55" s="206">
        <v>9131.1013285199988</v>
      </c>
      <c r="G55" s="189">
        <v>9349.5996085200004</v>
      </c>
      <c r="H55" s="189">
        <v>9568.0978885200002</v>
      </c>
      <c r="I55" s="280">
        <v>10005.09444852</v>
      </c>
      <c r="J55" s="189">
        <v>10587.905387999999</v>
      </c>
      <c r="K55" s="190">
        <v>11218.951444080001</v>
      </c>
      <c r="L55" s="191"/>
      <c r="M55" s="20"/>
      <c r="N55" s="151"/>
      <c r="O55" s="163"/>
      <c r="P55" s="163"/>
      <c r="Q55" s="163"/>
      <c r="R55" s="163"/>
      <c r="S55" s="163"/>
      <c r="T55" s="163"/>
      <c r="U55" s="164"/>
    </row>
    <row r="56" spans="1:21">
      <c r="A56" s="12"/>
      <c r="B56" s="184" t="s">
        <v>687</v>
      </c>
      <c r="C56" s="185" t="s">
        <v>688</v>
      </c>
      <c r="D56" s="186">
        <v>0.97292160000000016</v>
      </c>
      <c r="E56" s="187">
        <v>1.4767333333333332</v>
      </c>
      <c r="F56" s="206">
        <v>8968.9687931999979</v>
      </c>
      <c r="G56" s="189">
        <v>9183.265183200001</v>
      </c>
      <c r="H56" s="189">
        <v>9397.5615732000006</v>
      </c>
      <c r="I56" s="280">
        <v>9826.1543532000014</v>
      </c>
      <c r="J56" s="189">
        <v>10398.791064000001</v>
      </c>
      <c r="K56" s="190">
        <v>11018.252200800001</v>
      </c>
      <c r="L56" s="191"/>
      <c r="M56" s="5"/>
      <c r="N56" s="151"/>
      <c r="O56" s="163"/>
      <c r="P56" s="163"/>
      <c r="Q56" s="163"/>
      <c r="R56" s="163"/>
      <c r="S56" s="163"/>
      <c r="T56" s="163"/>
      <c r="U56" s="164"/>
    </row>
    <row r="57" spans="1:21">
      <c r="A57" s="12"/>
      <c r="B57" s="184" t="s">
        <v>689</v>
      </c>
      <c r="C57" s="185" t="s">
        <v>690</v>
      </c>
      <c r="D57" s="186">
        <v>0.95376960000000011</v>
      </c>
      <c r="E57" s="187">
        <v>1.4477777777777778</v>
      </c>
      <c r="F57" s="206">
        <v>8762.0246325600019</v>
      </c>
      <c r="G57" s="189">
        <v>8972.1191325600012</v>
      </c>
      <c r="H57" s="189">
        <v>9182.2136325599986</v>
      </c>
      <c r="I57" s="280">
        <v>9602.4026325600007</v>
      </c>
      <c r="J57" s="189">
        <v>10158.892776000002</v>
      </c>
      <c r="K57" s="190">
        <v>10763.587854240002</v>
      </c>
      <c r="L57" s="191"/>
      <c r="M57" s="5"/>
      <c r="N57" s="151"/>
      <c r="O57" s="163"/>
      <c r="P57" s="163"/>
      <c r="Q57" s="163"/>
      <c r="R57" s="163"/>
      <c r="S57" s="163"/>
      <c r="T57" s="163"/>
      <c r="U57" s="164"/>
    </row>
    <row r="58" spans="1:21" ht="15.75" thickBot="1">
      <c r="A58" s="10"/>
      <c r="B58" s="208" t="s">
        <v>691</v>
      </c>
      <c r="C58" s="193" t="s">
        <v>692</v>
      </c>
      <c r="D58" s="194">
        <v>0.93461760000000005</v>
      </c>
      <c r="E58" s="195">
        <v>1.4188222222222224</v>
      </c>
      <c r="F58" s="220">
        <v>8599.8920972399992</v>
      </c>
      <c r="G58" s="216">
        <v>8805.7847072400018</v>
      </c>
      <c r="H58" s="216">
        <v>9011.677317239999</v>
      </c>
      <c r="I58" s="283">
        <v>9423.4625372399987</v>
      </c>
      <c r="J58" s="216">
        <v>9969.7784520000005</v>
      </c>
      <c r="K58" s="221">
        <v>10562.888610960001</v>
      </c>
      <c r="L58" s="191"/>
      <c r="M58" s="5"/>
      <c r="N58" s="151"/>
      <c r="O58" s="163"/>
      <c r="P58" s="163"/>
      <c r="Q58" s="163"/>
      <c r="R58" s="163"/>
      <c r="S58" s="163"/>
      <c r="T58" s="163"/>
      <c r="U58" s="164"/>
    </row>
    <row r="59" spans="1:21">
      <c r="A59" s="4"/>
      <c r="B59" s="200" t="s">
        <v>693</v>
      </c>
      <c r="C59" s="201" t="s">
        <v>694</v>
      </c>
      <c r="D59" s="202">
        <v>0.9154656000000001</v>
      </c>
      <c r="E59" s="203">
        <v>1.3898666666666666</v>
      </c>
      <c r="F59" s="222">
        <v>8236.0688419200014</v>
      </c>
      <c r="G59" s="223">
        <v>8437.7595619200001</v>
      </c>
      <c r="H59" s="223">
        <v>8639.4502819200006</v>
      </c>
      <c r="I59" s="284">
        <v>8841.1410019200011</v>
      </c>
      <c r="J59" s="223">
        <v>9042.8317219199998</v>
      </c>
      <c r="K59" s="224">
        <v>9578.9734079999998</v>
      </c>
      <c r="L59" s="225"/>
      <c r="M59" s="18"/>
      <c r="N59" s="151"/>
      <c r="O59" s="163"/>
      <c r="P59" s="163"/>
      <c r="Q59" s="163"/>
      <c r="R59" s="163"/>
      <c r="S59" s="163"/>
      <c r="T59" s="163"/>
      <c r="U59" s="164"/>
    </row>
    <row r="60" spans="1:21">
      <c r="A60" s="4"/>
      <c r="B60" s="184" t="s">
        <v>695</v>
      </c>
      <c r="C60" s="185" t="s">
        <v>696</v>
      </c>
      <c r="D60" s="186">
        <v>0.89631360000000004</v>
      </c>
      <c r="E60" s="187">
        <v>1.3609111111111112</v>
      </c>
      <c r="F60" s="206">
        <v>8078.1381966000017</v>
      </c>
      <c r="G60" s="189">
        <v>8275.627026600001</v>
      </c>
      <c r="H60" s="189">
        <v>8473.1158566000013</v>
      </c>
      <c r="I60" s="280">
        <v>8670.6046866000015</v>
      </c>
      <c r="J60" s="189">
        <v>8868.0935165999999</v>
      </c>
      <c r="K60" s="190">
        <v>9394.0609740000018</v>
      </c>
      <c r="L60" s="191"/>
      <c r="M60" s="20"/>
      <c r="N60" s="151"/>
      <c r="O60" s="163"/>
      <c r="P60" s="163"/>
      <c r="Q60" s="163"/>
      <c r="R60" s="163"/>
      <c r="S60" s="163"/>
      <c r="T60" s="163"/>
      <c r="U60" s="164"/>
    </row>
    <row r="61" spans="1:21">
      <c r="A61" s="19"/>
      <c r="B61" s="184" t="s">
        <v>697</v>
      </c>
      <c r="C61" s="185" t="s">
        <v>698</v>
      </c>
      <c r="D61" s="186">
        <v>0.87716159999999999</v>
      </c>
      <c r="E61" s="187">
        <v>1.3319555555555556</v>
      </c>
      <c r="F61" s="206">
        <v>7920.2075512800011</v>
      </c>
      <c r="G61" s="189">
        <v>8113.4944912799983</v>
      </c>
      <c r="H61" s="189">
        <v>8306.7814312800001</v>
      </c>
      <c r="I61" s="280">
        <v>8500.0683712800019</v>
      </c>
      <c r="J61" s="189">
        <v>8693.3553112799982</v>
      </c>
      <c r="K61" s="190">
        <v>9209.1485400000001</v>
      </c>
      <c r="L61" s="191"/>
      <c r="M61" s="20"/>
      <c r="N61" s="151"/>
      <c r="O61" s="163"/>
      <c r="P61" s="163"/>
      <c r="Q61" s="163"/>
      <c r="R61" s="163"/>
      <c r="S61" s="163"/>
      <c r="T61" s="163"/>
      <c r="U61" s="164"/>
    </row>
    <row r="62" spans="1:21">
      <c r="A62" s="12"/>
      <c r="B62" s="184" t="s">
        <v>699</v>
      </c>
      <c r="C62" s="185" t="s">
        <v>700</v>
      </c>
      <c r="D62" s="186">
        <v>0.85800960000000015</v>
      </c>
      <c r="E62" s="187">
        <v>1.3029999999999999</v>
      </c>
      <c r="F62" s="206">
        <v>7762.2769059600014</v>
      </c>
      <c r="G62" s="189">
        <v>7951.361955960002</v>
      </c>
      <c r="H62" s="189">
        <v>8140.4470059600008</v>
      </c>
      <c r="I62" s="280">
        <v>8329.5320559600023</v>
      </c>
      <c r="J62" s="189">
        <v>8518.6171059600019</v>
      </c>
      <c r="K62" s="190">
        <v>9024.2361060000003</v>
      </c>
      <c r="L62" s="191"/>
      <c r="M62" s="5"/>
      <c r="N62" s="151"/>
      <c r="O62" s="163"/>
      <c r="P62" s="163"/>
      <c r="Q62" s="163"/>
      <c r="R62" s="163"/>
      <c r="S62" s="163"/>
      <c r="T62" s="163"/>
      <c r="U62" s="164"/>
    </row>
    <row r="63" spans="1:21">
      <c r="A63" s="19"/>
      <c r="B63" s="184" t="s">
        <v>701</v>
      </c>
      <c r="C63" s="185" t="s">
        <v>702</v>
      </c>
      <c r="D63" s="186">
        <v>0.83885760000000009</v>
      </c>
      <c r="E63" s="187">
        <v>1.2740444444444445</v>
      </c>
      <c r="F63" s="206">
        <v>7559.5346353200002</v>
      </c>
      <c r="G63" s="189">
        <v>7744.4177953200006</v>
      </c>
      <c r="H63" s="189">
        <v>7929.30095532</v>
      </c>
      <c r="I63" s="280">
        <v>8114.1841153199994</v>
      </c>
      <c r="J63" s="189">
        <v>8299.0672753200015</v>
      </c>
      <c r="K63" s="190">
        <v>8788.5397079999984</v>
      </c>
      <c r="L63" s="191"/>
      <c r="M63" s="18"/>
      <c r="N63" s="151"/>
      <c r="O63" s="163"/>
      <c r="P63" s="163"/>
      <c r="Q63" s="163"/>
      <c r="R63" s="163"/>
      <c r="S63" s="163"/>
      <c r="T63" s="163"/>
      <c r="U63" s="164"/>
    </row>
    <row r="64" spans="1:21" ht="15.75" thickBot="1">
      <c r="A64" s="19"/>
      <c r="B64" s="208" t="s">
        <v>703</v>
      </c>
      <c r="C64" s="193" t="s">
        <v>704</v>
      </c>
      <c r="D64" s="194">
        <v>0.81970560000000003</v>
      </c>
      <c r="E64" s="195">
        <v>1.2450888888888889</v>
      </c>
      <c r="F64" s="220">
        <v>7401.6039900000005</v>
      </c>
      <c r="G64" s="227">
        <v>7582.2852600000015</v>
      </c>
      <c r="H64" s="227">
        <v>7762.9665300000024</v>
      </c>
      <c r="I64" s="285">
        <v>7943.6478000000006</v>
      </c>
      <c r="J64" s="216">
        <v>8124.3290700000016</v>
      </c>
      <c r="K64" s="221">
        <v>8603.6272740000004</v>
      </c>
      <c r="L64" s="217"/>
      <c r="M64" s="18"/>
      <c r="N64" s="151"/>
      <c r="O64" s="163"/>
      <c r="P64" s="163"/>
      <c r="Q64" s="163"/>
      <c r="R64" s="163"/>
      <c r="S64" s="163"/>
      <c r="T64" s="163"/>
      <c r="U64" s="164"/>
    </row>
    <row r="65" spans="1:21">
      <c r="A65" s="12"/>
      <c r="B65" s="200" t="s">
        <v>705</v>
      </c>
      <c r="C65" s="201" t="s">
        <v>706</v>
      </c>
      <c r="D65" s="202">
        <v>0.80055359999999998</v>
      </c>
      <c r="E65" s="203">
        <v>1.2161333333333335</v>
      </c>
      <c r="F65" s="238">
        <v>6890.7145846799995</v>
      </c>
      <c r="G65" s="229">
        <v>7067.1939646800001</v>
      </c>
      <c r="H65" s="229">
        <v>7067.1939646800001</v>
      </c>
      <c r="I65" s="289">
        <v>7243.6733446799999</v>
      </c>
      <c r="J65" s="239">
        <v>7420.1527246800006</v>
      </c>
      <c r="K65" s="224">
        <v>7697.80042116</v>
      </c>
      <c r="L65" s="225">
        <v>8242.2354599999999</v>
      </c>
      <c r="M65" s="11"/>
      <c r="N65" s="151"/>
      <c r="O65" s="163"/>
      <c r="P65" s="163"/>
      <c r="Q65" s="163"/>
      <c r="R65" s="163"/>
      <c r="S65" s="163"/>
      <c r="T65" s="163"/>
      <c r="U65" s="163"/>
    </row>
    <row r="66" spans="1:21">
      <c r="A66" s="37"/>
      <c r="B66" s="184" t="s">
        <v>707</v>
      </c>
      <c r="C66" s="185" t="s">
        <v>708</v>
      </c>
      <c r="D66" s="186">
        <v>0.78140160000000014</v>
      </c>
      <c r="E66" s="187">
        <v>1.1871777777777777</v>
      </c>
      <c r="F66" s="214">
        <v>6741.1877193600012</v>
      </c>
      <c r="G66" s="232">
        <v>6913.4652093600007</v>
      </c>
      <c r="H66" s="232">
        <v>6913.4652093600007</v>
      </c>
      <c r="I66" s="290">
        <v>7085.7426993600002</v>
      </c>
      <c r="J66" s="240">
        <v>7258.0201893599997</v>
      </c>
      <c r="K66" s="190">
        <v>7529.401336320002</v>
      </c>
      <c r="L66" s="191">
        <v>8061.5249160000003</v>
      </c>
      <c r="M66" s="20"/>
      <c r="N66" s="151"/>
      <c r="O66" s="163"/>
      <c r="P66" s="163"/>
      <c r="Q66" s="163"/>
      <c r="R66" s="163"/>
      <c r="S66" s="163"/>
      <c r="T66" s="163"/>
      <c r="U66" s="163"/>
    </row>
    <row r="67" spans="1:21">
      <c r="A67" s="39"/>
      <c r="B67" s="184" t="s">
        <v>709</v>
      </c>
      <c r="C67" s="185" t="s">
        <v>710</v>
      </c>
      <c r="D67" s="186">
        <v>0.76224960000000008</v>
      </c>
      <c r="E67" s="187">
        <v>1.1582222222222223</v>
      </c>
      <c r="F67" s="214">
        <v>6591.6608540400002</v>
      </c>
      <c r="G67" s="232">
        <v>6759.7364540399994</v>
      </c>
      <c r="H67" s="232">
        <v>6759.7364540399994</v>
      </c>
      <c r="I67" s="290">
        <v>6927.8120540399996</v>
      </c>
      <c r="J67" s="240">
        <v>7095.8876540400006</v>
      </c>
      <c r="K67" s="190">
        <v>7361.0022514800012</v>
      </c>
      <c r="L67" s="191">
        <v>7880.8143720000007</v>
      </c>
      <c r="M67" s="11"/>
      <c r="N67" s="151"/>
      <c r="O67" s="163"/>
      <c r="P67" s="163"/>
      <c r="Q67" s="163"/>
      <c r="R67" s="163"/>
      <c r="S67" s="163"/>
      <c r="T67" s="163"/>
      <c r="U67" s="163"/>
    </row>
    <row r="68" spans="1:21">
      <c r="A68" s="8"/>
      <c r="B68" s="184" t="s">
        <v>711</v>
      </c>
      <c r="C68" s="185" t="s">
        <v>712</v>
      </c>
      <c r="D68" s="186">
        <v>0.74309760000000002</v>
      </c>
      <c r="E68" s="187">
        <v>1.1292666666666666</v>
      </c>
      <c r="F68" s="214">
        <v>6442.133988720002</v>
      </c>
      <c r="G68" s="232">
        <v>6606.0076987200018</v>
      </c>
      <c r="H68" s="232">
        <v>6606.0076987200018</v>
      </c>
      <c r="I68" s="290">
        <v>6769.8814087200017</v>
      </c>
      <c r="J68" s="240">
        <v>6933.7551187200015</v>
      </c>
      <c r="K68" s="190">
        <v>7192.6031666400022</v>
      </c>
      <c r="L68" s="191">
        <v>7700.1038280000012</v>
      </c>
      <c r="M68" s="11"/>
      <c r="N68" s="151"/>
      <c r="O68" s="163"/>
      <c r="P68" s="163"/>
      <c r="Q68" s="163"/>
      <c r="R68" s="163"/>
      <c r="S68" s="163"/>
      <c r="T68" s="163"/>
      <c r="U68" s="163"/>
    </row>
    <row r="69" spans="1:21">
      <c r="A69" s="38"/>
      <c r="B69" s="184" t="s">
        <v>713</v>
      </c>
      <c r="C69" s="185" t="s">
        <v>714</v>
      </c>
      <c r="D69" s="186">
        <v>0.72394559999999997</v>
      </c>
      <c r="E69" s="187">
        <v>1.100311111111111</v>
      </c>
      <c r="F69" s="214">
        <v>6247.7954980800005</v>
      </c>
      <c r="G69" s="232">
        <v>6407.467318080001</v>
      </c>
      <c r="H69" s="232">
        <v>6407.467318080001</v>
      </c>
      <c r="I69" s="290">
        <v>6567.1391380800014</v>
      </c>
      <c r="J69" s="240">
        <v>6726.8109580800001</v>
      </c>
      <c r="K69" s="190">
        <v>6977.3277969600003</v>
      </c>
      <c r="L69" s="191">
        <v>7468.6093199999996</v>
      </c>
      <c r="M69" s="20"/>
      <c r="N69" s="151"/>
      <c r="O69" s="163"/>
      <c r="P69" s="163"/>
      <c r="Q69" s="163"/>
      <c r="R69" s="163"/>
      <c r="S69" s="163"/>
      <c r="T69" s="163"/>
      <c r="U69" s="163"/>
    </row>
    <row r="70" spans="1:21" ht="15.75" thickBot="1">
      <c r="A70" s="41"/>
      <c r="B70" s="208" t="s">
        <v>715</v>
      </c>
      <c r="C70" s="193" t="s">
        <v>716</v>
      </c>
      <c r="D70" s="194">
        <v>0.70479360000000002</v>
      </c>
      <c r="E70" s="195">
        <v>1.0713555555555556</v>
      </c>
      <c r="F70" s="215">
        <v>6098.2686327600004</v>
      </c>
      <c r="G70" s="235">
        <v>6253.7385627600006</v>
      </c>
      <c r="H70" s="235">
        <v>6253.7385627600006</v>
      </c>
      <c r="I70" s="291">
        <v>6409.2084927600008</v>
      </c>
      <c r="J70" s="241">
        <v>6564.678422760001</v>
      </c>
      <c r="K70" s="221">
        <v>6808.9287121200005</v>
      </c>
      <c r="L70" s="217">
        <v>7287.8987760000009</v>
      </c>
      <c r="M70" s="21"/>
      <c r="N70" s="151"/>
      <c r="O70" s="163"/>
      <c r="P70" s="163"/>
      <c r="Q70" s="163"/>
      <c r="R70" s="163"/>
      <c r="S70" s="163"/>
      <c r="T70" s="163"/>
      <c r="U70" s="163"/>
    </row>
    <row r="71" spans="1:21">
      <c r="A71" s="6"/>
      <c r="B71" s="200" t="s">
        <v>717</v>
      </c>
      <c r="C71" s="201" t="s">
        <v>718</v>
      </c>
      <c r="D71" s="202">
        <v>0.68564160000000007</v>
      </c>
      <c r="E71" s="203">
        <v>1.0424</v>
      </c>
      <c r="F71" s="242">
        <v>5948.7417674399994</v>
      </c>
      <c r="G71" s="212">
        <v>5948.7417674399994</v>
      </c>
      <c r="H71" s="212">
        <v>5948.7417674399994</v>
      </c>
      <c r="I71" s="282">
        <v>6100.0098074399993</v>
      </c>
      <c r="J71" s="223">
        <v>6251.2778474400002</v>
      </c>
      <c r="K71" s="224">
        <v>6402.5458874400001</v>
      </c>
      <c r="L71" s="243">
        <v>6640.5296272800015</v>
      </c>
      <c r="M71" s="24"/>
      <c r="N71" s="151"/>
      <c r="O71" s="163"/>
      <c r="P71" s="163"/>
      <c r="Q71" s="163"/>
      <c r="R71" s="163"/>
      <c r="S71" s="163"/>
      <c r="T71" s="163"/>
      <c r="U71" s="163"/>
    </row>
    <row r="72" spans="1:21">
      <c r="A72" s="8"/>
      <c r="B72" s="184" t="s">
        <v>719</v>
      </c>
      <c r="C72" s="185" t="s">
        <v>720</v>
      </c>
      <c r="D72" s="186">
        <v>0.66648960000000002</v>
      </c>
      <c r="E72" s="187">
        <v>1.0134444444444446</v>
      </c>
      <c r="F72" s="188">
        <v>5799.2149021200012</v>
      </c>
      <c r="G72" s="189">
        <v>5799.2149021200012</v>
      </c>
      <c r="H72" s="189">
        <v>5799.2149021200012</v>
      </c>
      <c r="I72" s="280">
        <v>5946.2810521199999</v>
      </c>
      <c r="J72" s="189">
        <v>6093.3472021200005</v>
      </c>
      <c r="K72" s="190">
        <v>6240.413352120001</v>
      </c>
      <c r="L72" s="207">
        <v>6472.1305424400007</v>
      </c>
      <c r="M72" s="22"/>
      <c r="N72" s="151"/>
      <c r="O72" s="163"/>
      <c r="P72" s="163"/>
      <c r="Q72" s="163"/>
      <c r="R72" s="163"/>
      <c r="S72" s="163"/>
      <c r="T72" s="163"/>
      <c r="U72" s="163"/>
    </row>
    <row r="73" spans="1:21">
      <c r="A73" s="10"/>
      <c r="B73" s="184" t="s">
        <v>721</v>
      </c>
      <c r="C73" s="185" t="s">
        <v>722</v>
      </c>
      <c r="D73" s="186">
        <v>0.64733760000000007</v>
      </c>
      <c r="E73" s="187">
        <v>0.98448888888888886</v>
      </c>
      <c r="F73" s="188">
        <v>5649.6880368000002</v>
      </c>
      <c r="G73" s="189">
        <v>5649.6880368000002</v>
      </c>
      <c r="H73" s="189">
        <v>5649.6880368000002</v>
      </c>
      <c r="I73" s="280">
        <v>5792.5522968000005</v>
      </c>
      <c r="J73" s="189">
        <v>5935.4165568000017</v>
      </c>
      <c r="K73" s="190">
        <v>6078.280816800002</v>
      </c>
      <c r="L73" s="207">
        <v>6303.7314575999999</v>
      </c>
      <c r="M73" s="23"/>
      <c r="N73" s="151"/>
      <c r="O73" s="163"/>
      <c r="P73" s="163"/>
      <c r="Q73" s="163"/>
      <c r="R73" s="163"/>
      <c r="S73" s="163"/>
      <c r="T73" s="163"/>
      <c r="U73" s="163"/>
    </row>
    <row r="74" spans="1:21">
      <c r="A74" s="12"/>
      <c r="B74" s="184" t="s">
        <v>723</v>
      </c>
      <c r="C74" s="185" t="s">
        <v>724</v>
      </c>
      <c r="D74" s="186">
        <v>0.62818560000000001</v>
      </c>
      <c r="E74" s="187">
        <v>0.95553333333333335</v>
      </c>
      <c r="F74" s="188">
        <v>5500.1611714800001</v>
      </c>
      <c r="G74" s="189">
        <v>5500.1611714800001</v>
      </c>
      <c r="H74" s="189">
        <v>5500.1611714800001</v>
      </c>
      <c r="I74" s="280">
        <v>5638.8235414799992</v>
      </c>
      <c r="J74" s="189">
        <v>5777.4859114800001</v>
      </c>
      <c r="K74" s="190">
        <v>5916.1482814800002</v>
      </c>
      <c r="L74" s="207">
        <v>6135.3323727600018</v>
      </c>
      <c r="M74" s="9"/>
      <c r="N74" s="151"/>
      <c r="O74" s="163"/>
      <c r="P74" s="163"/>
      <c r="Q74" s="163"/>
      <c r="R74" s="163"/>
      <c r="S74" s="163"/>
      <c r="T74" s="163"/>
      <c r="U74" s="163"/>
    </row>
    <row r="75" spans="1:21">
      <c r="A75" s="4"/>
      <c r="B75" s="184" t="s">
        <v>725</v>
      </c>
      <c r="C75" s="185" t="s">
        <v>726</v>
      </c>
      <c r="D75" s="186">
        <v>0.60903360000000006</v>
      </c>
      <c r="E75" s="187">
        <v>0.92657777777777783</v>
      </c>
      <c r="F75" s="188">
        <v>5305.8226808400004</v>
      </c>
      <c r="G75" s="189">
        <v>5305.8226808400004</v>
      </c>
      <c r="H75" s="189">
        <v>5305.8226808400004</v>
      </c>
      <c r="I75" s="280">
        <v>5440.2831608400011</v>
      </c>
      <c r="J75" s="189">
        <v>5574.7436408400008</v>
      </c>
      <c r="K75" s="190">
        <v>5709.2041208400005</v>
      </c>
      <c r="L75" s="207">
        <v>5920.0570030800018</v>
      </c>
      <c r="M75" s="42"/>
      <c r="N75" s="151"/>
      <c r="O75" s="163"/>
      <c r="P75" s="163"/>
      <c r="Q75" s="163"/>
      <c r="R75" s="163"/>
      <c r="S75" s="163"/>
      <c r="T75" s="163"/>
      <c r="U75" s="163"/>
    </row>
    <row r="76" spans="1:21" ht="15.75" thickBot="1">
      <c r="A76" s="19"/>
      <c r="B76" s="208" t="s">
        <v>727</v>
      </c>
      <c r="C76" s="193" t="s">
        <v>728</v>
      </c>
      <c r="D76" s="194">
        <v>0.58988160000000012</v>
      </c>
      <c r="E76" s="195">
        <v>0.89762222222222232</v>
      </c>
      <c r="F76" s="244">
        <v>5156.2958155200013</v>
      </c>
      <c r="G76" s="216">
        <v>5156.2958155200013</v>
      </c>
      <c r="H76" s="216">
        <v>5156.2958155200013</v>
      </c>
      <c r="I76" s="283">
        <v>5286.5544055199998</v>
      </c>
      <c r="J76" s="216">
        <v>5416.8129955200002</v>
      </c>
      <c r="K76" s="221">
        <v>5547.0715855200006</v>
      </c>
      <c r="L76" s="245">
        <v>5751.657918240001</v>
      </c>
      <c r="M76" s="22"/>
      <c r="N76" s="151"/>
      <c r="O76" s="163"/>
      <c r="P76" s="163"/>
      <c r="Q76" s="163"/>
      <c r="R76" s="163"/>
      <c r="S76" s="163"/>
      <c r="T76" s="163"/>
      <c r="U76" s="163"/>
    </row>
    <row r="77" spans="1:21">
      <c r="A77" s="19"/>
      <c r="B77" s="200" t="s">
        <v>729</v>
      </c>
      <c r="C77" s="201" t="s">
        <v>730</v>
      </c>
      <c r="D77" s="202">
        <v>0.57072960000000006</v>
      </c>
      <c r="E77" s="203">
        <v>0.8686666666666667</v>
      </c>
      <c r="F77" s="238">
        <v>5006.7689501999994</v>
      </c>
      <c r="G77" s="224">
        <v>5006.7689501999994</v>
      </c>
      <c r="H77" s="224">
        <v>5006.7689501999994</v>
      </c>
      <c r="I77" s="292">
        <v>5006.7689501999994</v>
      </c>
      <c r="J77" s="224">
        <v>5006.7689501999994</v>
      </c>
      <c r="K77" s="224">
        <v>5132.8256502000004</v>
      </c>
      <c r="L77" s="225">
        <v>5258.8823502000014</v>
      </c>
      <c r="M77" s="5"/>
      <c r="N77" s="151"/>
      <c r="O77" s="163"/>
      <c r="P77" s="163"/>
      <c r="Q77" s="163"/>
      <c r="R77" s="163"/>
      <c r="S77" s="163"/>
      <c r="T77" s="163"/>
      <c r="U77" s="163"/>
    </row>
    <row r="78" spans="1:21">
      <c r="A78" s="12"/>
      <c r="B78" s="184" t="s">
        <v>731</v>
      </c>
      <c r="C78" s="185" t="s">
        <v>732</v>
      </c>
      <c r="D78" s="186">
        <v>0.5515776</v>
      </c>
      <c r="E78" s="187">
        <v>0.83971111111111107</v>
      </c>
      <c r="F78" s="214">
        <v>4857.2420848800011</v>
      </c>
      <c r="G78" s="190">
        <v>4857.2420848800011</v>
      </c>
      <c r="H78" s="190">
        <v>4857.2420848800011</v>
      </c>
      <c r="I78" s="287">
        <v>4857.2420848800011</v>
      </c>
      <c r="J78" s="190">
        <v>4857.2420848800011</v>
      </c>
      <c r="K78" s="190">
        <v>4979.0968948799991</v>
      </c>
      <c r="L78" s="191">
        <v>5100.9517048799999</v>
      </c>
      <c r="M78" s="20"/>
      <c r="N78" s="151"/>
      <c r="O78" s="163"/>
      <c r="P78" s="163"/>
      <c r="Q78" s="163"/>
      <c r="R78" s="163"/>
      <c r="S78" s="163"/>
      <c r="T78" s="163"/>
      <c r="U78" s="163"/>
    </row>
    <row r="79" spans="1:21">
      <c r="A79" s="10"/>
      <c r="B79" s="184" t="s">
        <v>733</v>
      </c>
      <c r="C79" s="185" t="s">
        <v>734</v>
      </c>
      <c r="D79" s="186">
        <v>0.53242559999999994</v>
      </c>
      <c r="E79" s="187">
        <v>0.81075555555555556</v>
      </c>
      <c r="F79" s="214">
        <v>4707.7152195600002</v>
      </c>
      <c r="G79" s="190">
        <v>4707.7152195600002</v>
      </c>
      <c r="H79" s="190">
        <v>4707.7152195600002</v>
      </c>
      <c r="I79" s="287">
        <v>4707.7152195600002</v>
      </c>
      <c r="J79" s="190">
        <v>4707.7152195600002</v>
      </c>
      <c r="K79" s="190">
        <v>4825.3681395600015</v>
      </c>
      <c r="L79" s="191">
        <v>4943.021059560001</v>
      </c>
      <c r="M79" s="18"/>
      <c r="N79" s="151"/>
      <c r="O79" s="163"/>
      <c r="P79" s="163"/>
      <c r="Q79" s="163"/>
      <c r="R79" s="163"/>
      <c r="S79" s="163"/>
      <c r="T79" s="163"/>
      <c r="U79" s="163"/>
    </row>
    <row r="80" spans="1:21">
      <c r="A80" s="19"/>
      <c r="B80" s="184" t="s">
        <v>735</v>
      </c>
      <c r="C80" s="185" t="s">
        <v>736</v>
      </c>
      <c r="D80" s="186">
        <v>0.51327360000000011</v>
      </c>
      <c r="E80" s="187">
        <v>0.78180000000000005</v>
      </c>
      <c r="F80" s="214">
        <v>4558.1883542400019</v>
      </c>
      <c r="G80" s="190">
        <v>4558.1883542400019</v>
      </c>
      <c r="H80" s="190">
        <v>4558.1883542400019</v>
      </c>
      <c r="I80" s="287">
        <v>4558.1883542400019</v>
      </c>
      <c r="J80" s="190">
        <v>4558.1883542400019</v>
      </c>
      <c r="K80" s="190">
        <v>4671.6393842400003</v>
      </c>
      <c r="L80" s="191">
        <v>4785.0904142400022</v>
      </c>
      <c r="M80" s="11"/>
      <c r="N80" s="151"/>
      <c r="O80" s="163"/>
      <c r="P80" s="163"/>
      <c r="Q80" s="163"/>
      <c r="R80" s="163"/>
      <c r="S80" s="163"/>
      <c r="T80" s="163"/>
      <c r="U80" s="163"/>
    </row>
    <row r="81" spans="1:21">
      <c r="A81" s="4"/>
      <c r="B81" s="184" t="s">
        <v>737</v>
      </c>
      <c r="C81" s="185" t="s">
        <v>738</v>
      </c>
      <c r="D81" s="186">
        <v>0.49412160000000011</v>
      </c>
      <c r="E81" s="187">
        <v>0.75284444444444454</v>
      </c>
      <c r="F81" s="214">
        <v>4363.8498636000013</v>
      </c>
      <c r="G81" s="190">
        <v>4363.8498636000013</v>
      </c>
      <c r="H81" s="190">
        <v>4363.8498636000013</v>
      </c>
      <c r="I81" s="287">
        <v>4363.8498636000013</v>
      </c>
      <c r="J81" s="190">
        <v>4363.8498636000013</v>
      </c>
      <c r="K81" s="190">
        <v>4473.0990036000012</v>
      </c>
      <c r="L81" s="191">
        <v>4582.3481436000002</v>
      </c>
      <c r="M81" s="11"/>
      <c r="N81" s="151"/>
      <c r="O81" s="163"/>
      <c r="P81" s="163"/>
      <c r="Q81" s="163"/>
      <c r="R81" s="163"/>
      <c r="S81" s="163"/>
      <c r="T81" s="163"/>
      <c r="U81" s="163"/>
    </row>
    <row r="82" spans="1:21" ht="15.75" thickBot="1">
      <c r="A82" s="10"/>
      <c r="B82" s="246" t="s">
        <v>739</v>
      </c>
      <c r="C82" s="247" t="s">
        <v>740</v>
      </c>
      <c r="D82" s="248">
        <v>0.47496960000000005</v>
      </c>
      <c r="E82" s="249">
        <v>0.72388888888888892</v>
      </c>
      <c r="F82" s="250">
        <v>4214.3229982800003</v>
      </c>
      <c r="G82" s="251">
        <v>4214.3229982800003</v>
      </c>
      <c r="H82" s="251">
        <v>4214.3229982800003</v>
      </c>
      <c r="I82" s="293">
        <v>4214.3229982800003</v>
      </c>
      <c r="J82" s="251">
        <v>4214.3229982800003</v>
      </c>
      <c r="K82" s="251">
        <v>4319.3702482799999</v>
      </c>
      <c r="L82" s="228">
        <v>4424.4174982800005</v>
      </c>
      <c r="M82" s="20"/>
      <c r="N82" s="151"/>
      <c r="O82" s="163"/>
      <c r="P82" s="163"/>
      <c r="Q82" s="163"/>
      <c r="R82" s="163"/>
      <c r="S82" s="163"/>
      <c r="T82" s="163"/>
      <c r="U82" s="163"/>
    </row>
    <row r="83" spans="1:21">
      <c r="A83" s="12"/>
      <c r="B83" s="200" t="s">
        <v>741</v>
      </c>
      <c r="C83" s="201" t="s">
        <v>742</v>
      </c>
      <c r="D83" s="202">
        <v>0.45581760000000004</v>
      </c>
      <c r="E83" s="203">
        <v>0.69493333333333329</v>
      </c>
      <c r="F83" s="252">
        <v>4064.7961329600003</v>
      </c>
      <c r="G83" s="253">
        <v>4064.7961329600003</v>
      </c>
      <c r="H83" s="253">
        <v>4064.7961329600003</v>
      </c>
      <c r="I83" s="294">
        <v>4064.7961329600003</v>
      </c>
      <c r="J83" s="253">
        <v>4064.7961329600003</v>
      </c>
      <c r="K83" s="253">
        <v>4064.7961329600003</v>
      </c>
      <c r="L83" s="254">
        <v>4064.7961329600003</v>
      </c>
      <c r="M83" s="5"/>
      <c r="N83" s="151"/>
      <c r="O83" s="163"/>
      <c r="P83" s="163"/>
      <c r="Q83" s="163"/>
      <c r="R83" s="163"/>
      <c r="S83" s="163"/>
      <c r="T83" s="163"/>
      <c r="U83" s="163"/>
    </row>
    <row r="84" spans="1:21">
      <c r="A84" s="10"/>
      <c r="B84" s="184" t="s">
        <v>743</v>
      </c>
      <c r="C84" s="185" t="s">
        <v>744</v>
      </c>
      <c r="D84" s="186">
        <v>0.43666559999999999</v>
      </c>
      <c r="E84" s="187">
        <v>0.66597777777777778</v>
      </c>
      <c r="F84" s="255">
        <v>3915.2692676399997</v>
      </c>
      <c r="G84" s="256">
        <v>3915.2692676399997</v>
      </c>
      <c r="H84" s="256">
        <v>3915.2692676399997</v>
      </c>
      <c r="I84" s="295">
        <v>3915.2692676399997</v>
      </c>
      <c r="J84" s="256">
        <v>3915.2692676399997</v>
      </c>
      <c r="K84" s="256">
        <v>3915.2692676399997</v>
      </c>
      <c r="L84" s="257">
        <v>3915.2692676399997</v>
      </c>
      <c r="M84" s="11"/>
      <c r="N84" s="151"/>
      <c r="O84" s="163"/>
      <c r="P84" s="163"/>
      <c r="Q84" s="163"/>
      <c r="R84" s="163"/>
      <c r="S84" s="163"/>
      <c r="T84" s="163"/>
      <c r="U84" s="163"/>
    </row>
    <row r="85" spans="1:21">
      <c r="A85" s="12"/>
      <c r="B85" s="184" t="s">
        <v>745</v>
      </c>
      <c r="C85" s="185" t="s">
        <v>746</v>
      </c>
      <c r="D85" s="186">
        <v>0.41751360000000004</v>
      </c>
      <c r="E85" s="187">
        <v>0.63702222222222227</v>
      </c>
      <c r="F85" s="255">
        <v>3765.7424023200001</v>
      </c>
      <c r="G85" s="256">
        <v>3765.7424023200001</v>
      </c>
      <c r="H85" s="256">
        <v>3765.7424023200001</v>
      </c>
      <c r="I85" s="295">
        <v>3765.7424023200001</v>
      </c>
      <c r="J85" s="256">
        <v>3765.7424023200001</v>
      </c>
      <c r="K85" s="256">
        <v>3765.7424023200001</v>
      </c>
      <c r="L85" s="257">
        <v>3765.7424023200001</v>
      </c>
      <c r="M85" s="18"/>
      <c r="N85" s="151"/>
      <c r="O85" s="163"/>
      <c r="P85" s="163"/>
      <c r="Q85" s="163"/>
      <c r="R85" s="163"/>
      <c r="S85" s="163"/>
      <c r="T85" s="163"/>
      <c r="U85" s="163"/>
    </row>
    <row r="86" spans="1:21">
      <c r="A86" s="12"/>
      <c r="B86" s="184" t="s">
        <v>747</v>
      </c>
      <c r="C86" s="185" t="s">
        <v>748</v>
      </c>
      <c r="D86" s="186">
        <v>0.39836160000000009</v>
      </c>
      <c r="E86" s="187">
        <v>0.60806666666666676</v>
      </c>
      <c r="F86" s="255">
        <v>3616.2155370000005</v>
      </c>
      <c r="G86" s="256">
        <v>3616.2155370000005</v>
      </c>
      <c r="H86" s="256">
        <v>3616.2155370000005</v>
      </c>
      <c r="I86" s="295">
        <v>3616.2155370000005</v>
      </c>
      <c r="J86" s="256">
        <v>3616.2155370000005</v>
      </c>
      <c r="K86" s="256">
        <v>3616.2155370000005</v>
      </c>
      <c r="L86" s="257">
        <v>3616.2155370000005</v>
      </c>
      <c r="M86" s="5"/>
      <c r="N86" s="151"/>
      <c r="O86" s="163"/>
      <c r="P86" s="163"/>
      <c r="Q86" s="163"/>
      <c r="R86" s="163"/>
      <c r="S86" s="163"/>
      <c r="T86" s="163"/>
      <c r="U86" s="163"/>
    </row>
    <row r="87" spans="1:21">
      <c r="A87" s="19"/>
      <c r="B87" s="184" t="s">
        <v>749</v>
      </c>
      <c r="C87" s="185" t="s">
        <v>750</v>
      </c>
      <c r="D87" s="186">
        <v>0.37920960000000004</v>
      </c>
      <c r="E87" s="187">
        <v>0.57911111111111113</v>
      </c>
      <c r="F87" s="255">
        <v>3421.8770463600003</v>
      </c>
      <c r="G87" s="256">
        <v>3421.8770463600003</v>
      </c>
      <c r="H87" s="256">
        <v>3421.8770463600003</v>
      </c>
      <c r="I87" s="295">
        <v>3421.8770463600003</v>
      </c>
      <c r="J87" s="256">
        <v>3421.8770463600003</v>
      </c>
      <c r="K87" s="256">
        <v>3421.8770463600003</v>
      </c>
      <c r="L87" s="257">
        <v>3421.8770463600003</v>
      </c>
      <c r="M87" s="20"/>
      <c r="N87" s="151"/>
      <c r="O87" s="163"/>
      <c r="P87" s="163"/>
      <c r="Q87" s="163"/>
      <c r="R87" s="163"/>
      <c r="S87" s="163"/>
      <c r="T87" s="163"/>
      <c r="U87" s="163"/>
    </row>
    <row r="88" spans="1:21" ht="15.75" thickBot="1">
      <c r="A88" s="4"/>
      <c r="B88" s="208" t="s">
        <v>751</v>
      </c>
      <c r="C88" s="193" t="s">
        <v>752</v>
      </c>
      <c r="D88" s="194">
        <v>0.36005760000000003</v>
      </c>
      <c r="E88" s="195">
        <v>0.55015555555555551</v>
      </c>
      <c r="F88" s="258">
        <v>3272.3501810400007</v>
      </c>
      <c r="G88" s="259">
        <v>3272.3501810400007</v>
      </c>
      <c r="H88" s="259">
        <v>3272.3501810400007</v>
      </c>
      <c r="I88" s="296">
        <v>3272.3501810400007</v>
      </c>
      <c r="J88" s="259">
        <v>3272.3501810400007</v>
      </c>
      <c r="K88" s="259">
        <v>3272.3501810400007</v>
      </c>
      <c r="L88" s="260">
        <v>3272.3501810400007</v>
      </c>
      <c r="M88" s="5"/>
      <c r="N88" s="151"/>
      <c r="O88" s="163"/>
      <c r="P88" s="163"/>
      <c r="Q88" s="163"/>
      <c r="R88" s="163"/>
      <c r="S88" s="163"/>
      <c r="T88" s="163"/>
      <c r="U88" s="163"/>
    </row>
    <row r="89" spans="1:21">
      <c r="A89" s="19"/>
      <c r="B89" s="176" t="s">
        <v>753</v>
      </c>
      <c r="C89" s="177" t="s">
        <v>754</v>
      </c>
      <c r="D89" s="178">
        <v>0.34090560000000003</v>
      </c>
      <c r="E89" s="179">
        <v>0.5212</v>
      </c>
      <c r="F89" s="261">
        <v>3122.8233157200002</v>
      </c>
      <c r="G89" s="262">
        <v>3122.8233157200002</v>
      </c>
      <c r="H89" s="262">
        <v>3122.8233157200002</v>
      </c>
      <c r="I89" s="297">
        <v>3122.8233157200002</v>
      </c>
      <c r="J89" s="262">
        <v>3122.8233157200002</v>
      </c>
      <c r="K89" s="262">
        <v>3122.8233157200002</v>
      </c>
      <c r="L89" s="263">
        <v>3122.8233157200002</v>
      </c>
      <c r="M89" s="20"/>
      <c r="N89" s="151"/>
      <c r="O89" s="163"/>
      <c r="P89" s="163"/>
      <c r="Q89" s="163"/>
      <c r="R89" s="163"/>
      <c r="S89" s="163"/>
      <c r="T89" s="163"/>
      <c r="U89" s="163"/>
    </row>
    <row r="90" spans="1:21">
      <c r="A90" s="12"/>
      <c r="B90" s="184" t="s">
        <v>755</v>
      </c>
      <c r="C90" s="185" t="s">
        <v>756</v>
      </c>
      <c r="D90" s="186">
        <v>0.32175359999999997</v>
      </c>
      <c r="E90" s="187">
        <v>0.49224444444444443</v>
      </c>
      <c r="F90" s="255">
        <v>2973.2964503999997</v>
      </c>
      <c r="G90" s="256">
        <v>2973.2964503999997</v>
      </c>
      <c r="H90" s="256">
        <v>2973.2964503999997</v>
      </c>
      <c r="I90" s="295">
        <v>2973.2964503999997</v>
      </c>
      <c r="J90" s="256">
        <v>2973.2964503999997</v>
      </c>
      <c r="K90" s="256">
        <v>2973.2964503999997</v>
      </c>
      <c r="L90" s="257">
        <v>2973.2964503999997</v>
      </c>
      <c r="M90" s="20"/>
      <c r="N90" s="151"/>
      <c r="O90" s="163"/>
      <c r="P90" s="163"/>
      <c r="Q90" s="163"/>
      <c r="R90" s="163"/>
      <c r="S90" s="163"/>
      <c r="T90" s="163"/>
      <c r="U90" s="163"/>
    </row>
    <row r="91" spans="1:21" ht="15.75" thickBot="1">
      <c r="A91" s="12"/>
      <c r="B91" s="208" t="s">
        <v>757</v>
      </c>
      <c r="C91" s="193" t="s">
        <v>758</v>
      </c>
      <c r="D91" s="194">
        <v>0.30260160000000003</v>
      </c>
      <c r="E91" s="195">
        <v>0.46328888888888892</v>
      </c>
      <c r="F91" s="258">
        <v>2823.7695850800001</v>
      </c>
      <c r="G91" s="259">
        <v>2823.7695850800001</v>
      </c>
      <c r="H91" s="259">
        <v>2823.7695850800001</v>
      </c>
      <c r="I91" s="296">
        <v>2823.7695850800001</v>
      </c>
      <c r="J91" s="259">
        <v>2823.7695850800001</v>
      </c>
      <c r="K91" s="259">
        <v>2823.7695850800001</v>
      </c>
      <c r="L91" s="260">
        <v>2823.7695850800001</v>
      </c>
      <c r="M91" s="11"/>
      <c r="N91" s="151"/>
      <c r="O91" s="163"/>
      <c r="P91" s="163"/>
      <c r="Q91" s="163"/>
      <c r="R91" s="163"/>
      <c r="S91" s="163"/>
      <c r="T91" s="163"/>
      <c r="U91" s="163"/>
    </row>
    <row r="92" spans="1:21" ht="15.75" thickBot="1">
      <c r="A92" s="19"/>
      <c r="B92" s="719" t="s">
        <v>1336</v>
      </c>
      <c r="C92" s="720"/>
      <c r="D92" s="720"/>
      <c r="E92" s="720"/>
      <c r="F92" s="720"/>
      <c r="G92" s="720"/>
      <c r="H92" s="720"/>
      <c r="I92" s="720"/>
      <c r="J92" s="720"/>
      <c r="K92" s="720"/>
      <c r="L92" s="721"/>
      <c r="M92" s="11"/>
      <c r="O92" s="163"/>
    </row>
    <row r="93" spans="1:21">
      <c r="A93" s="19"/>
      <c r="B93" s="200" t="s">
        <v>759</v>
      </c>
      <c r="C93" s="201" t="s">
        <v>760</v>
      </c>
      <c r="D93" s="202">
        <v>2.1508896000000002</v>
      </c>
      <c r="E93" s="203">
        <v>3.3410000000000002</v>
      </c>
      <c r="F93" s="264">
        <v>24982.302239519999</v>
      </c>
      <c r="G93" s="265"/>
      <c r="H93" s="265"/>
      <c r="I93" s="298"/>
      <c r="J93" s="265"/>
      <c r="K93" s="265"/>
      <c r="L93" s="266"/>
      <c r="M93" s="5"/>
      <c r="O93" s="163"/>
      <c r="P93" s="164"/>
      <c r="Q93" s="164"/>
      <c r="R93" s="164"/>
      <c r="S93" s="164"/>
      <c r="T93" s="164"/>
      <c r="U93" s="164"/>
    </row>
    <row r="94" spans="1:21">
      <c r="A94" s="12"/>
      <c r="B94" s="184" t="s">
        <v>761</v>
      </c>
      <c r="C94" s="185" t="s">
        <v>762</v>
      </c>
      <c r="D94" s="186">
        <v>2.1269376000000002</v>
      </c>
      <c r="E94" s="187">
        <v>3.3038777777777781</v>
      </c>
      <c r="F94" s="267">
        <v>24734.139336240001</v>
      </c>
      <c r="G94" s="268"/>
      <c r="H94" s="268"/>
      <c r="I94" s="299"/>
      <c r="J94" s="268"/>
      <c r="K94" s="268"/>
      <c r="L94" s="269"/>
      <c r="M94" s="18"/>
      <c r="O94" s="163"/>
      <c r="P94" s="164"/>
      <c r="Q94" s="164"/>
      <c r="R94" s="164"/>
      <c r="S94" s="164"/>
      <c r="T94" s="164"/>
      <c r="U94" s="164"/>
    </row>
    <row r="95" spans="1:21">
      <c r="A95" s="37"/>
      <c r="B95" s="184" t="s">
        <v>763</v>
      </c>
      <c r="C95" s="185" t="s">
        <v>764</v>
      </c>
      <c r="D95" s="186">
        <v>2.1029856000000002</v>
      </c>
      <c r="E95" s="187">
        <v>3.2667555555555561</v>
      </c>
      <c r="F95" s="267">
        <v>24432.011329680001</v>
      </c>
      <c r="G95" s="268"/>
      <c r="H95" s="268"/>
      <c r="I95" s="299"/>
      <c r="J95" s="268"/>
      <c r="K95" s="268"/>
      <c r="L95" s="269"/>
      <c r="M95" s="11"/>
      <c r="O95" s="163"/>
      <c r="P95" s="164"/>
      <c r="Q95" s="164"/>
      <c r="R95" s="164"/>
      <c r="S95" s="164"/>
      <c r="T95" s="164"/>
      <c r="U95" s="164"/>
    </row>
    <row r="96" spans="1:21">
      <c r="A96" s="39"/>
      <c r="B96" s="184" t="s">
        <v>765</v>
      </c>
      <c r="C96" s="185" t="s">
        <v>766</v>
      </c>
      <c r="D96" s="186">
        <v>2.0790336000000003</v>
      </c>
      <c r="E96" s="187">
        <v>3.2296333333333331</v>
      </c>
      <c r="F96" s="267">
        <v>24183.848426400004</v>
      </c>
      <c r="G96" s="268"/>
      <c r="H96" s="268"/>
      <c r="I96" s="299"/>
      <c r="J96" s="268"/>
      <c r="K96" s="268"/>
      <c r="L96" s="269"/>
      <c r="M96" s="18"/>
      <c r="O96" s="163"/>
      <c r="P96" s="164"/>
      <c r="Q96" s="164"/>
      <c r="R96" s="164"/>
      <c r="S96" s="164"/>
      <c r="T96" s="164"/>
      <c r="U96" s="164"/>
    </row>
    <row r="97" spans="1:21">
      <c r="A97" s="8"/>
      <c r="B97" s="184" t="s">
        <v>767</v>
      </c>
      <c r="C97" s="185" t="s">
        <v>768</v>
      </c>
      <c r="D97" s="186">
        <v>2.0550816000000003</v>
      </c>
      <c r="E97" s="187">
        <v>3.1925111111111111</v>
      </c>
      <c r="F97" s="267">
        <v>23881.720419840003</v>
      </c>
      <c r="G97" s="268"/>
      <c r="H97" s="268"/>
      <c r="I97" s="299"/>
      <c r="J97" s="268"/>
      <c r="K97" s="268"/>
      <c r="L97" s="269"/>
      <c r="M97" s="5"/>
      <c r="O97" s="163"/>
      <c r="P97" s="164"/>
      <c r="Q97" s="164"/>
      <c r="R97" s="164"/>
      <c r="S97" s="164"/>
      <c r="T97" s="164"/>
      <c r="U97" s="164"/>
    </row>
    <row r="98" spans="1:21" ht="15.75" thickBot="1">
      <c r="A98" s="38"/>
      <c r="B98" s="208" t="s">
        <v>769</v>
      </c>
      <c r="C98" s="193" t="s">
        <v>770</v>
      </c>
      <c r="D98" s="194">
        <v>2.0311296000000003</v>
      </c>
      <c r="E98" s="195">
        <v>3.155388888888889</v>
      </c>
      <c r="F98" s="270">
        <v>23633.557516560002</v>
      </c>
      <c r="G98" s="271"/>
      <c r="H98" s="271"/>
      <c r="I98" s="300"/>
      <c r="J98" s="271"/>
      <c r="K98" s="271"/>
      <c r="L98" s="272"/>
      <c r="M98" s="20"/>
      <c r="O98" s="163"/>
      <c r="P98" s="164"/>
      <c r="Q98" s="164"/>
      <c r="R98" s="164"/>
      <c r="S98" s="164"/>
      <c r="T98" s="164"/>
      <c r="U98" s="164"/>
    </row>
    <row r="99" spans="1:21">
      <c r="A99" s="41"/>
      <c r="B99" s="200" t="s">
        <v>771</v>
      </c>
      <c r="C99" s="201" t="s">
        <v>772</v>
      </c>
      <c r="D99" s="202">
        <v>2.0071776000000003</v>
      </c>
      <c r="E99" s="203">
        <v>3.118266666666667</v>
      </c>
      <c r="F99" s="264">
        <v>21919.594470000004</v>
      </c>
      <c r="G99" s="265">
        <v>23684.388269999996</v>
      </c>
      <c r="H99" s="265"/>
      <c r="I99" s="298"/>
      <c r="J99" s="265"/>
      <c r="K99" s="265"/>
      <c r="L99" s="266"/>
      <c r="M99" s="11"/>
      <c r="O99" s="163"/>
      <c r="P99" s="163"/>
      <c r="Q99" s="164"/>
      <c r="R99" s="164"/>
      <c r="S99" s="164"/>
      <c r="T99" s="164"/>
      <c r="U99" s="164"/>
    </row>
    <row r="100" spans="1:21">
      <c r="A100" s="6"/>
      <c r="B100" s="184" t="s">
        <v>773</v>
      </c>
      <c r="C100" s="185" t="s">
        <v>774</v>
      </c>
      <c r="D100" s="186">
        <v>1.9832256000000001</v>
      </c>
      <c r="E100" s="187">
        <v>3.0811444444444449</v>
      </c>
      <c r="F100" s="267">
        <v>21688.23912672</v>
      </c>
      <c r="G100" s="268">
        <v>23432.023476719998</v>
      </c>
      <c r="H100" s="268"/>
      <c r="I100" s="299"/>
      <c r="J100" s="268"/>
      <c r="K100" s="268"/>
      <c r="L100" s="269"/>
      <c r="M100" s="11"/>
      <c r="O100" s="163"/>
      <c r="P100" s="163"/>
      <c r="Q100" s="164"/>
      <c r="R100" s="164"/>
      <c r="S100" s="164"/>
      <c r="T100" s="164"/>
      <c r="U100" s="164"/>
    </row>
    <row r="101" spans="1:21">
      <c r="A101" s="8"/>
      <c r="B101" s="184" t="s">
        <v>775</v>
      </c>
      <c r="C101" s="185" t="s">
        <v>776</v>
      </c>
      <c r="D101" s="186">
        <v>1.9592736000000002</v>
      </c>
      <c r="E101" s="187">
        <v>3.044022222222222</v>
      </c>
      <c r="F101" s="267">
        <v>21402.918680160001</v>
      </c>
      <c r="G101" s="268">
        <v>23125.693580160001</v>
      </c>
      <c r="H101" s="268"/>
      <c r="I101" s="299"/>
      <c r="J101" s="268"/>
      <c r="K101" s="268"/>
      <c r="L101" s="269"/>
      <c r="M101" s="20"/>
      <c r="O101" s="163"/>
      <c r="P101" s="163"/>
      <c r="Q101" s="164"/>
      <c r="R101" s="164"/>
      <c r="S101" s="164"/>
      <c r="T101" s="164"/>
      <c r="U101" s="164"/>
    </row>
    <row r="102" spans="1:21">
      <c r="A102" s="10"/>
      <c r="B102" s="184" t="s">
        <v>777</v>
      </c>
      <c r="C102" s="185" t="s">
        <v>778</v>
      </c>
      <c r="D102" s="186">
        <v>1.9353216000000002</v>
      </c>
      <c r="E102" s="187">
        <v>3.0068999999999999</v>
      </c>
      <c r="F102" s="267">
        <v>21171.563336880001</v>
      </c>
      <c r="G102" s="268">
        <v>22873.32878688</v>
      </c>
      <c r="H102" s="268"/>
      <c r="I102" s="299"/>
      <c r="J102" s="268"/>
      <c r="K102" s="268"/>
      <c r="L102" s="269"/>
      <c r="M102" s="5"/>
      <c r="O102" s="163"/>
      <c r="P102" s="163"/>
      <c r="Q102" s="164"/>
      <c r="R102" s="164"/>
      <c r="S102" s="164"/>
      <c r="T102" s="164"/>
      <c r="U102" s="164"/>
    </row>
    <row r="103" spans="1:21">
      <c r="A103" s="12"/>
      <c r="B103" s="184" t="s">
        <v>779</v>
      </c>
      <c r="C103" s="185" t="s">
        <v>780</v>
      </c>
      <c r="D103" s="186">
        <v>1.9113696000000002</v>
      </c>
      <c r="E103" s="187">
        <v>2.9697777777777778</v>
      </c>
      <c r="F103" s="267">
        <v>20886.242890320002</v>
      </c>
      <c r="G103" s="268">
        <v>22566.998890319996</v>
      </c>
      <c r="H103" s="268"/>
      <c r="I103" s="299"/>
      <c r="J103" s="268"/>
      <c r="K103" s="268"/>
      <c r="L103" s="269"/>
      <c r="M103" s="18"/>
      <c r="O103" s="163"/>
      <c r="P103" s="163"/>
      <c r="Q103" s="164"/>
      <c r="R103" s="164"/>
      <c r="S103" s="164"/>
      <c r="T103" s="164"/>
      <c r="U103" s="164"/>
    </row>
    <row r="104" spans="1:21" ht="15.75" thickBot="1">
      <c r="A104" s="4"/>
      <c r="B104" s="208" t="s">
        <v>781</v>
      </c>
      <c r="C104" s="193" t="s">
        <v>782</v>
      </c>
      <c r="D104" s="194">
        <v>1.8874176</v>
      </c>
      <c r="E104" s="195">
        <v>2.9326555555555558</v>
      </c>
      <c r="F104" s="273">
        <v>20654.887547040002</v>
      </c>
      <c r="G104" s="274">
        <v>22314.634097040002</v>
      </c>
      <c r="H104" s="274"/>
      <c r="I104" s="301"/>
      <c r="J104" s="274"/>
      <c r="K104" s="274"/>
      <c r="L104" s="275"/>
      <c r="M104" s="20"/>
      <c r="O104" s="163"/>
      <c r="P104" s="163"/>
      <c r="Q104" s="164"/>
      <c r="R104" s="164"/>
      <c r="S104" s="164"/>
      <c r="T104" s="164"/>
      <c r="U104" s="164"/>
    </row>
    <row r="105" spans="1:21">
      <c r="A105" s="19"/>
      <c r="B105" s="200" t="s">
        <v>783</v>
      </c>
      <c r="C105" s="201" t="s">
        <v>784</v>
      </c>
      <c r="D105" s="202">
        <v>1.8634656000000001</v>
      </c>
      <c r="E105" s="203">
        <v>2.8955333333333333</v>
      </c>
      <c r="F105" s="264">
        <v>19219.516741440002</v>
      </c>
      <c r="G105" s="265">
        <v>20697.314520479998</v>
      </c>
      <c r="H105" s="265">
        <v>22008.304200480005</v>
      </c>
      <c r="I105" s="298"/>
      <c r="J105" s="265"/>
      <c r="K105" s="265"/>
      <c r="L105" s="266"/>
      <c r="M105" s="5"/>
      <c r="O105" s="163"/>
      <c r="P105" s="163"/>
      <c r="Q105" s="163"/>
      <c r="R105" s="164"/>
      <c r="S105" s="164"/>
      <c r="T105" s="164"/>
      <c r="U105" s="164"/>
    </row>
    <row r="106" spans="1:21">
      <c r="A106" s="19"/>
      <c r="B106" s="184" t="s">
        <v>785</v>
      </c>
      <c r="C106" s="185" t="s">
        <v>786</v>
      </c>
      <c r="D106" s="186">
        <v>1.8395136000000001</v>
      </c>
      <c r="E106" s="187">
        <v>2.8584111111111112</v>
      </c>
      <c r="F106" s="267">
        <v>18957.165821759998</v>
      </c>
      <c r="G106" s="268">
        <v>20412.382183920003</v>
      </c>
      <c r="H106" s="268">
        <v>21706.564303920004</v>
      </c>
      <c r="I106" s="299"/>
      <c r="J106" s="268"/>
      <c r="K106" s="268"/>
      <c r="L106" s="269"/>
      <c r="M106" s="5"/>
      <c r="O106" s="163"/>
      <c r="P106" s="163"/>
      <c r="Q106" s="163"/>
      <c r="R106" s="164"/>
      <c r="S106" s="164"/>
      <c r="T106" s="164"/>
      <c r="U106" s="164"/>
    </row>
    <row r="107" spans="1:21">
      <c r="A107" s="12"/>
      <c r="B107" s="184" t="s">
        <v>787</v>
      </c>
      <c r="C107" s="185" t="s">
        <v>788</v>
      </c>
      <c r="D107" s="186">
        <v>1.8155616000000001</v>
      </c>
      <c r="E107" s="187">
        <v>2.8212888888888887</v>
      </c>
      <c r="F107" s="267">
        <v>18737.101186920005</v>
      </c>
      <c r="G107" s="268">
        <v>20176.824950639999</v>
      </c>
      <c r="H107" s="268">
        <v>21454.199510639999</v>
      </c>
      <c r="I107" s="299"/>
      <c r="J107" s="268"/>
      <c r="K107" s="268"/>
      <c r="L107" s="269"/>
      <c r="M107" s="5"/>
      <c r="O107" s="163"/>
      <c r="P107" s="163"/>
      <c r="Q107" s="163"/>
      <c r="R107" s="164"/>
      <c r="S107" s="164"/>
      <c r="T107" s="164"/>
      <c r="U107" s="164"/>
    </row>
    <row r="108" spans="1:21">
      <c r="A108" s="10"/>
      <c r="B108" s="184" t="s">
        <v>789</v>
      </c>
      <c r="C108" s="185" t="s">
        <v>790</v>
      </c>
      <c r="D108" s="186">
        <v>1.7916096000000001</v>
      </c>
      <c r="E108" s="187">
        <v>2.7841666666666667</v>
      </c>
      <c r="F108" s="267">
        <v>18470.16026724</v>
      </c>
      <c r="G108" s="268">
        <v>19887.302614079999</v>
      </c>
      <c r="H108" s="268">
        <v>21147.869614079998</v>
      </c>
      <c r="I108" s="299"/>
      <c r="J108" s="268"/>
      <c r="K108" s="268"/>
      <c r="L108" s="269"/>
      <c r="M108" s="18"/>
      <c r="O108" s="163"/>
      <c r="P108" s="163"/>
      <c r="Q108" s="163"/>
      <c r="R108" s="164"/>
      <c r="S108" s="164"/>
      <c r="T108" s="164"/>
      <c r="U108" s="164"/>
    </row>
    <row r="109" spans="1:21">
      <c r="A109" s="19"/>
      <c r="B109" s="184" t="s">
        <v>791</v>
      </c>
      <c r="C109" s="185" t="s">
        <v>792</v>
      </c>
      <c r="D109" s="186">
        <v>1.7676575999999999</v>
      </c>
      <c r="E109" s="187">
        <v>2.7470444444444446</v>
      </c>
      <c r="F109" s="267">
        <v>18250.095632400004</v>
      </c>
      <c r="G109" s="268">
        <v>19651.745380799999</v>
      </c>
      <c r="H109" s="268">
        <v>20895.504820800004</v>
      </c>
      <c r="I109" s="299"/>
      <c r="J109" s="268"/>
      <c r="K109" s="268"/>
      <c r="L109" s="269"/>
      <c r="M109" s="20"/>
      <c r="O109" s="163"/>
      <c r="P109" s="163"/>
      <c r="Q109" s="163"/>
      <c r="R109" s="164"/>
      <c r="S109" s="164"/>
      <c r="T109" s="164"/>
      <c r="U109" s="164"/>
    </row>
    <row r="110" spans="1:21" ht="15.75" thickBot="1">
      <c r="A110" s="4"/>
      <c r="B110" s="208" t="s">
        <v>793</v>
      </c>
      <c r="C110" s="193" t="s">
        <v>794</v>
      </c>
      <c r="D110" s="194">
        <v>1.7437056000000002</v>
      </c>
      <c r="E110" s="195">
        <v>2.7099222222222221</v>
      </c>
      <c r="F110" s="273">
        <v>18030.030997560003</v>
      </c>
      <c r="G110" s="274">
        <v>19416.188147520003</v>
      </c>
      <c r="H110" s="274">
        <v>20643.140027519999</v>
      </c>
      <c r="I110" s="301"/>
      <c r="J110" s="274"/>
      <c r="K110" s="274"/>
      <c r="L110" s="275"/>
      <c r="M110" s="20"/>
      <c r="O110" s="163"/>
      <c r="P110" s="163"/>
      <c r="Q110" s="163"/>
      <c r="R110" s="164"/>
      <c r="S110" s="164"/>
      <c r="T110" s="164"/>
      <c r="U110" s="164"/>
    </row>
    <row r="111" spans="1:21">
      <c r="A111" s="10"/>
      <c r="B111" s="200" t="s">
        <v>795</v>
      </c>
      <c r="C111" s="201" t="s">
        <v>796</v>
      </c>
      <c r="D111" s="202">
        <v>1.7197536</v>
      </c>
      <c r="E111" s="203">
        <v>2.6728000000000001</v>
      </c>
      <c r="F111" s="276">
        <v>16953.489718740118</v>
      </c>
      <c r="G111" s="277">
        <v>17780.287729252439</v>
      </c>
      <c r="H111" s="277">
        <v>19146.63519034248</v>
      </c>
      <c r="I111" s="302">
        <v>20356.77951034248</v>
      </c>
      <c r="J111" s="277"/>
      <c r="K111" s="277"/>
      <c r="L111" s="278"/>
      <c r="M111" s="5"/>
      <c r="O111" s="163"/>
      <c r="P111" s="163"/>
      <c r="Q111" s="163"/>
      <c r="R111" s="163"/>
      <c r="S111" s="164"/>
      <c r="T111" s="164"/>
      <c r="U111" s="164"/>
    </row>
    <row r="112" spans="1:21">
      <c r="A112" s="12"/>
      <c r="B112" s="184" t="s">
        <v>797</v>
      </c>
      <c r="C112" s="185" t="s">
        <v>798</v>
      </c>
      <c r="D112" s="186">
        <v>1.6958016</v>
      </c>
      <c r="E112" s="187">
        <v>2.6356777777777776</v>
      </c>
      <c r="F112" s="267">
        <v>16743.531292290962</v>
      </c>
      <c r="G112" s="268">
        <v>17559.834022709521</v>
      </c>
      <c r="H112" s="268">
        <v>18910.596730719837</v>
      </c>
      <c r="I112" s="299">
        <v>20103.933490719839</v>
      </c>
      <c r="J112" s="268"/>
      <c r="K112" s="268"/>
      <c r="L112" s="269"/>
      <c r="M112" s="18"/>
      <c r="O112" s="163"/>
      <c r="P112" s="163"/>
      <c r="Q112" s="163"/>
      <c r="R112" s="163"/>
      <c r="S112" s="164"/>
      <c r="T112" s="164"/>
      <c r="U112" s="164"/>
    </row>
    <row r="113" spans="1:21">
      <c r="A113" s="10"/>
      <c r="B113" s="184" t="s">
        <v>799</v>
      </c>
      <c r="C113" s="185" t="s">
        <v>800</v>
      </c>
      <c r="D113" s="186">
        <v>1.6718496000000003</v>
      </c>
      <c r="E113" s="187">
        <v>2.5985555555555555</v>
      </c>
      <c r="F113" s="267">
        <v>16488.178689392644</v>
      </c>
      <c r="G113" s="268">
        <v>17291.894639623682</v>
      </c>
      <c r="H113" s="268">
        <v>18619.891621474562</v>
      </c>
      <c r="I113" s="299">
        <v>19796.420821474559</v>
      </c>
      <c r="J113" s="268"/>
      <c r="K113" s="268"/>
      <c r="L113" s="269"/>
      <c r="M113" s="18"/>
      <c r="O113" s="163"/>
      <c r="P113" s="163"/>
      <c r="Q113" s="163"/>
      <c r="R113" s="163"/>
      <c r="S113" s="164"/>
      <c r="T113" s="164"/>
      <c r="U113" s="164"/>
    </row>
    <row r="114" spans="1:21">
      <c r="A114" s="12"/>
      <c r="B114" s="184" t="s">
        <v>801</v>
      </c>
      <c r="C114" s="185" t="s">
        <v>802</v>
      </c>
      <c r="D114" s="186">
        <v>1.6478976000000001</v>
      </c>
      <c r="E114" s="187">
        <v>2.5614333333333335</v>
      </c>
      <c r="F114" s="267">
        <v>16278.220262943481</v>
      </c>
      <c r="G114" s="268">
        <v>17071.440933080761</v>
      </c>
      <c r="H114" s="268">
        <v>18383.853161851919</v>
      </c>
      <c r="I114" s="299">
        <v>19543.574801851919</v>
      </c>
      <c r="J114" s="268"/>
      <c r="K114" s="268"/>
      <c r="L114" s="269"/>
      <c r="M114" s="11"/>
      <c r="O114" s="163"/>
      <c r="P114" s="163"/>
      <c r="Q114" s="163"/>
      <c r="R114" s="163"/>
      <c r="S114" s="164"/>
      <c r="T114" s="164"/>
      <c r="U114" s="164"/>
    </row>
    <row r="115" spans="1:21">
      <c r="A115" s="12"/>
      <c r="B115" s="184" t="s">
        <v>803</v>
      </c>
      <c r="C115" s="185" t="s">
        <v>804</v>
      </c>
      <c r="D115" s="186">
        <v>1.6239456000000001</v>
      </c>
      <c r="E115" s="187">
        <v>2.524311111111111</v>
      </c>
      <c r="F115" s="267">
        <v>16022.86766004516</v>
      </c>
      <c r="G115" s="268">
        <v>16803.501549994919</v>
      </c>
      <c r="H115" s="268">
        <v>18093.148052606637</v>
      </c>
      <c r="I115" s="299">
        <v>19236.062132606639</v>
      </c>
      <c r="J115" s="268"/>
      <c r="K115" s="268"/>
      <c r="L115" s="269"/>
      <c r="M115" s="20"/>
      <c r="O115" s="163"/>
      <c r="P115" s="163"/>
      <c r="Q115" s="163"/>
      <c r="R115" s="163"/>
      <c r="S115" s="164"/>
      <c r="T115" s="164"/>
      <c r="U115" s="164"/>
    </row>
    <row r="116" spans="1:21" ht="15.75" thickBot="1">
      <c r="A116" s="19"/>
      <c r="B116" s="208" t="s">
        <v>805</v>
      </c>
      <c r="C116" s="193" t="s">
        <v>806</v>
      </c>
      <c r="D116" s="194">
        <v>1.5999935999999999</v>
      </c>
      <c r="E116" s="195">
        <v>2.4871888888888889</v>
      </c>
      <c r="F116" s="270">
        <v>15812.909233595999</v>
      </c>
      <c r="G116" s="271">
        <v>16583.047843452001</v>
      </c>
      <c r="H116" s="271">
        <v>17857.109592984001</v>
      </c>
      <c r="I116" s="300">
        <v>18983.216112983999</v>
      </c>
      <c r="J116" s="271"/>
      <c r="K116" s="271"/>
      <c r="L116" s="272"/>
      <c r="M116" s="11"/>
      <c r="O116" s="163"/>
      <c r="P116" s="163"/>
      <c r="Q116" s="163"/>
      <c r="R116" s="163"/>
      <c r="S116" s="164"/>
      <c r="T116" s="164"/>
      <c r="U116" s="164"/>
    </row>
    <row r="117" spans="1:21">
      <c r="A117" s="4"/>
      <c r="B117" s="200" t="s">
        <v>807</v>
      </c>
      <c r="C117" s="201" t="s">
        <v>808</v>
      </c>
      <c r="D117" s="202">
        <v>1.5760416000000002</v>
      </c>
      <c r="E117" s="203">
        <v>2.4500666666666664</v>
      </c>
      <c r="F117" s="264">
        <v>15002.90715069768</v>
      </c>
      <c r="G117" s="265">
        <v>15557.55663069768</v>
      </c>
      <c r="H117" s="265">
        <v>16315.10846036616</v>
      </c>
      <c r="I117" s="298">
        <v>17843.729223738716</v>
      </c>
      <c r="J117" s="265"/>
      <c r="K117" s="265"/>
      <c r="L117" s="266"/>
      <c r="M117" s="11"/>
      <c r="O117" s="163"/>
      <c r="P117" s="163"/>
      <c r="Q117" s="163"/>
      <c r="R117" s="163"/>
      <c r="S117" s="164"/>
      <c r="T117" s="164"/>
      <c r="U117" s="164"/>
    </row>
    <row r="118" spans="1:21">
      <c r="A118" s="19"/>
      <c r="B118" s="184" t="s">
        <v>809</v>
      </c>
      <c r="C118" s="185" t="s">
        <v>810</v>
      </c>
      <c r="D118" s="186">
        <v>1.5520896000000002</v>
      </c>
      <c r="E118" s="187">
        <v>2.4129444444444443</v>
      </c>
      <c r="F118" s="267">
        <v>14801.35250424852</v>
      </c>
      <c r="G118" s="268">
        <v>15347.598204248519</v>
      </c>
      <c r="H118" s="268">
        <v>16094.654753823243</v>
      </c>
      <c r="I118" s="299">
        <v>17603.488874116079</v>
      </c>
      <c r="J118" s="268"/>
      <c r="K118" s="268"/>
      <c r="L118" s="269"/>
      <c r="M118" s="20"/>
      <c r="O118" s="163"/>
      <c r="P118" s="163"/>
      <c r="Q118" s="163"/>
      <c r="R118" s="163"/>
      <c r="S118" s="164"/>
      <c r="T118" s="164"/>
      <c r="U118" s="164"/>
    </row>
    <row r="119" spans="1:21">
      <c r="A119" s="12"/>
      <c r="B119" s="184" t="s">
        <v>811</v>
      </c>
      <c r="C119" s="185" t="s">
        <v>812</v>
      </c>
      <c r="D119" s="186">
        <v>1.5281376</v>
      </c>
      <c r="E119" s="187">
        <v>2.3758222222222223</v>
      </c>
      <c r="F119" s="267">
        <v>14554.403681350203</v>
      </c>
      <c r="G119" s="268">
        <v>15092.245601350201</v>
      </c>
      <c r="H119" s="268">
        <v>15826.715370737398</v>
      </c>
      <c r="I119" s="299">
        <v>17308.581874870801</v>
      </c>
      <c r="J119" s="268"/>
      <c r="K119" s="268"/>
      <c r="L119" s="269"/>
      <c r="M119" s="11"/>
      <c r="O119" s="163"/>
      <c r="P119" s="163"/>
      <c r="Q119" s="163"/>
      <c r="R119" s="163"/>
      <c r="S119" s="164"/>
      <c r="T119" s="164"/>
      <c r="U119" s="164"/>
    </row>
    <row r="120" spans="1:21">
      <c r="A120" s="12"/>
      <c r="B120" s="184" t="s">
        <v>813</v>
      </c>
      <c r="C120" s="185" t="s">
        <v>814</v>
      </c>
      <c r="D120" s="186">
        <v>1.5041856000000002</v>
      </c>
      <c r="E120" s="187">
        <v>2.3386999999999998</v>
      </c>
      <c r="F120" s="267">
        <v>14352.849034901041</v>
      </c>
      <c r="G120" s="268">
        <v>14882.287174901039</v>
      </c>
      <c r="H120" s="268">
        <v>15606.261664194482</v>
      </c>
      <c r="I120" s="299">
        <v>17068.341525248161</v>
      </c>
      <c r="J120" s="268"/>
      <c r="K120" s="268"/>
      <c r="L120" s="269"/>
      <c r="M120" s="5"/>
      <c r="O120" s="163"/>
      <c r="P120" s="163"/>
      <c r="Q120" s="163"/>
      <c r="R120" s="163"/>
      <c r="S120" s="164"/>
      <c r="T120" s="164"/>
      <c r="U120" s="164"/>
    </row>
    <row r="121" spans="1:21">
      <c r="A121" s="10"/>
      <c r="B121" s="184" t="s">
        <v>815</v>
      </c>
      <c r="C121" s="185" t="s">
        <v>816</v>
      </c>
      <c r="D121" s="186">
        <v>1.4802336</v>
      </c>
      <c r="E121" s="187">
        <v>2.3015777777777777</v>
      </c>
      <c r="F121" s="267">
        <v>14105.900212002722</v>
      </c>
      <c r="G121" s="268">
        <v>14626.934572002721</v>
      </c>
      <c r="H121" s="268">
        <v>15338.32228110864</v>
      </c>
      <c r="I121" s="299">
        <v>16773.434526002879</v>
      </c>
      <c r="J121" s="268"/>
      <c r="K121" s="268"/>
      <c r="L121" s="269"/>
      <c r="M121" s="18"/>
      <c r="O121" s="163"/>
      <c r="P121" s="163"/>
      <c r="Q121" s="163"/>
      <c r="R121" s="163"/>
      <c r="S121" s="164"/>
      <c r="T121" s="164"/>
      <c r="U121" s="164"/>
    </row>
    <row r="122" spans="1:21" ht="15.75" thickBot="1">
      <c r="A122" s="19"/>
      <c r="B122" s="208" t="s">
        <v>817</v>
      </c>
      <c r="C122" s="193" t="s">
        <v>818</v>
      </c>
      <c r="D122" s="194">
        <v>1.4562816000000001</v>
      </c>
      <c r="E122" s="195">
        <v>2.2644555555555557</v>
      </c>
      <c r="F122" s="273">
        <v>13904.345565553562</v>
      </c>
      <c r="G122" s="274">
        <v>14416.976145553559</v>
      </c>
      <c r="H122" s="274">
        <v>15117.868574565719</v>
      </c>
      <c r="I122" s="301">
        <v>16533.194176380242</v>
      </c>
      <c r="J122" s="274"/>
      <c r="K122" s="274"/>
      <c r="L122" s="275"/>
      <c r="M122" s="18"/>
      <c r="O122" s="163"/>
      <c r="P122" s="163"/>
      <c r="Q122" s="163"/>
      <c r="R122" s="163"/>
      <c r="S122" s="164"/>
      <c r="T122" s="164"/>
      <c r="U122" s="164"/>
    </row>
    <row r="123" spans="1:21">
      <c r="A123" s="4"/>
      <c r="B123" s="200" t="s">
        <v>819</v>
      </c>
      <c r="C123" s="201" t="s">
        <v>820</v>
      </c>
      <c r="D123" s="202">
        <v>1.4323296000000003</v>
      </c>
      <c r="E123" s="203">
        <v>2.2273333333333332</v>
      </c>
      <c r="F123" s="276">
        <v>13153.16994265524</v>
      </c>
      <c r="G123" s="277">
        <v>13657.396742655241</v>
      </c>
      <c r="H123" s="277">
        <v>14161.623542655241</v>
      </c>
      <c r="I123" s="302">
        <v>14849.929191479881</v>
      </c>
      <c r="J123" s="277">
        <v>15986.173777134958</v>
      </c>
      <c r="K123" s="277"/>
      <c r="L123" s="278"/>
      <c r="M123" s="20"/>
      <c r="O123" s="163"/>
      <c r="P123" s="163"/>
      <c r="Q123" s="163"/>
      <c r="R123" s="163"/>
      <c r="S123" s="163"/>
      <c r="T123" s="164"/>
      <c r="U123" s="164"/>
    </row>
    <row r="124" spans="1:21">
      <c r="A124" s="19"/>
      <c r="B124" s="184" t="s">
        <v>821</v>
      </c>
      <c r="C124" s="185" t="s">
        <v>822</v>
      </c>
      <c r="D124" s="186">
        <v>1.4083776000000001</v>
      </c>
      <c r="E124" s="187">
        <v>2.1902111111111111</v>
      </c>
      <c r="F124" s="267">
        <v>12960.019076206081</v>
      </c>
      <c r="G124" s="268">
        <v>13455.842096206079</v>
      </c>
      <c r="H124" s="268">
        <v>13951.665116206079</v>
      </c>
      <c r="I124" s="299">
        <v>14629.47548493696</v>
      </c>
      <c r="J124" s="268">
        <v>15750.135317512319</v>
      </c>
      <c r="K124" s="268"/>
      <c r="L124" s="269"/>
      <c r="M124" s="11"/>
      <c r="O124" s="163"/>
      <c r="P124" s="163"/>
      <c r="Q124" s="163"/>
      <c r="R124" s="163"/>
      <c r="S124" s="163"/>
      <c r="T124" s="164"/>
      <c r="U124" s="164"/>
    </row>
    <row r="125" spans="1:21">
      <c r="A125" s="19"/>
      <c r="B125" s="184" t="s">
        <v>823</v>
      </c>
      <c r="C125" s="185" t="s">
        <v>824</v>
      </c>
      <c r="D125" s="186">
        <v>1.3844256000000001</v>
      </c>
      <c r="E125" s="187">
        <v>2.1530888888888891</v>
      </c>
      <c r="F125" s="267">
        <v>12721.474033307759</v>
      </c>
      <c r="G125" s="268">
        <v>13208.89327330776</v>
      </c>
      <c r="H125" s="268">
        <v>13696.312513307761</v>
      </c>
      <c r="I125" s="299">
        <v>14361.536101851121</v>
      </c>
      <c r="J125" s="268">
        <v>15459.43020826704</v>
      </c>
      <c r="K125" s="268"/>
      <c r="L125" s="269"/>
      <c r="M125" s="11"/>
      <c r="O125" s="163"/>
      <c r="P125" s="163"/>
      <c r="Q125" s="163"/>
      <c r="R125" s="163"/>
      <c r="S125" s="163"/>
      <c r="T125" s="164"/>
      <c r="U125" s="164"/>
    </row>
    <row r="126" spans="1:21">
      <c r="A126" s="12"/>
      <c r="B126" s="184" t="s">
        <v>825</v>
      </c>
      <c r="C126" s="185" t="s">
        <v>826</v>
      </c>
      <c r="D126" s="186">
        <v>1.3604735999999999</v>
      </c>
      <c r="E126" s="187">
        <v>2.115966666666667</v>
      </c>
      <c r="F126" s="267">
        <v>12528.323166858603</v>
      </c>
      <c r="G126" s="268">
        <v>13007.3386268586</v>
      </c>
      <c r="H126" s="268">
        <v>13486.354086858599</v>
      </c>
      <c r="I126" s="299">
        <v>14141.082395308202</v>
      </c>
      <c r="J126" s="268">
        <v>15223.391748644399</v>
      </c>
      <c r="K126" s="268"/>
      <c r="L126" s="269"/>
      <c r="M126" s="20"/>
      <c r="O126" s="163"/>
      <c r="P126" s="163"/>
      <c r="Q126" s="163"/>
      <c r="R126" s="163"/>
      <c r="S126" s="163"/>
      <c r="T126" s="164"/>
      <c r="U126" s="164"/>
    </row>
    <row r="127" spans="1:21">
      <c r="A127" s="10"/>
      <c r="B127" s="184" t="s">
        <v>827</v>
      </c>
      <c r="C127" s="185" t="s">
        <v>828</v>
      </c>
      <c r="D127" s="186">
        <v>1.3365216000000002</v>
      </c>
      <c r="E127" s="187">
        <v>2.0788444444444445</v>
      </c>
      <c r="F127" s="267">
        <v>12289.778123960279</v>
      </c>
      <c r="G127" s="268">
        <v>12760.389803960281</v>
      </c>
      <c r="H127" s="268">
        <v>13231.001483960279</v>
      </c>
      <c r="I127" s="299">
        <v>13873.143012222359</v>
      </c>
      <c r="J127" s="268">
        <v>14932.68663939912</v>
      </c>
      <c r="K127" s="268"/>
      <c r="L127" s="269"/>
      <c r="M127" s="5"/>
      <c r="O127" s="163"/>
      <c r="P127" s="163"/>
      <c r="Q127" s="163"/>
      <c r="R127" s="163"/>
      <c r="S127" s="163"/>
      <c r="T127" s="164"/>
      <c r="U127" s="164"/>
    </row>
    <row r="128" spans="1:21" ht="15.75" thickBot="1">
      <c r="A128" s="10"/>
      <c r="B128" s="208" t="s">
        <v>829</v>
      </c>
      <c r="C128" s="193" t="s">
        <v>830</v>
      </c>
      <c r="D128" s="194">
        <v>1.3125696000000002</v>
      </c>
      <c r="E128" s="195">
        <v>2.0417222222222224</v>
      </c>
      <c r="F128" s="270">
        <v>12096.627257511125</v>
      </c>
      <c r="G128" s="271">
        <v>12558.835157511121</v>
      </c>
      <c r="H128" s="271">
        <v>13021.043057511122</v>
      </c>
      <c r="I128" s="300">
        <v>13652.689305679442</v>
      </c>
      <c r="J128" s="271">
        <v>14696.648179776483</v>
      </c>
      <c r="K128" s="271"/>
      <c r="L128" s="272"/>
      <c r="M128" s="18"/>
      <c r="O128" s="163"/>
      <c r="P128" s="163"/>
      <c r="Q128" s="163"/>
      <c r="R128" s="163"/>
      <c r="S128" s="163"/>
      <c r="T128" s="164"/>
      <c r="U128" s="164"/>
    </row>
    <row r="129" spans="1:21">
      <c r="A129" s="10"/>
      <c r="B129" s="200" t="s">
        <v>831</v>
      </c>
      <c r="C129" s="201" t="s">
        <v>832</v>
      </c>
      <c r="D129" s="202">
        <v>1.2886176</v>
      </c>
      <c r="E129" s="203">
        <v>2.0046000000000004</v>
      </c>
      <c r="F129" s="264">
        <v>11631.180154612801</v>
      </c>
      <c r="G129" s="265">
        <v>11858.082214612801</v>
      </c>
      <c r="H129" s="265">
        <v>12311.8863346128</v>
      </c>
      <c r="I129" s="298">
        <v>12765.690454612803</v>
      </c>
      <c r="J129" s="265">
        <v>13470.618502560001</v>
      </c>
      <c r="K129" s="265">
        <v>14405.943070531202</v>
      </c>
      <c r="L129" s="266"/>
      <c r="M129" s="21"/>
      <c r="N129" s="151"/>
      <c r="O129" s="163"/>
      <c r="P129" s="163"/>
      <c r="Q129" s="163"/>
      <c r="R129" s="163"/>
      <c r="S129" s="163"/>
      <c r="T129" s="163"/>
      <c r="U129" s="164"/>
    </row>
    <row r="130" spans="1:21">
      <c r="A130" s="19"/>
      <c r="B130" s="184" t="s">
        <v>833</v>
      </c>
      <c r="C130" s="185" t="s">
        <v>834</v>
      </c>
      <c r="D130" s="186">
        <v>1.2646656000000003</v>
      </c>
      <c r="E130" s="187">
        <v>1.9674777777777777</v>
      </c>
      <c r="F130" s="267">
        <v>11442.231178163642</v>
      </c>
      <c r="G130" s="268">
        <v>11664.931348163642</v>
      </c>
      <c r="H130" s="268">
        <v>12110.331688163644</v>
      </c>
      <c r="I130" s="299">
        <v>12555.732028163642</v>
      </c>
      <c r="J130" s="268">
        <v>13250.408207028002</v>
      </c>
      <c r="K130" s="268">
        <v>14169.904610908559</v>
      </c>
      <c r="L130" s="269"/>
      <c r="M130" s="22"/>
      <c r="N130" s="151"/>
      <c r="O130" s="163"/>
      <c r="P130" s="163"/>
      <c r="Q130" s="163"/>
      <c r="R130" s="163"/>
      <c r="S130" s="163"/>
      <c r="T130" s="163"/>
      <c r="U130" s="164"/>
    </row>
    <row r="131" spans="1:21">
      <c r="A131" s="19"/>
      <c r="B131" s="184" t="s">
        <v>835</v>
      </c>
      <c r="C131" s="185" t="s">
        <v>836</v>
      </c>
      <c r="D131" s="186">
        <v>1.2407136000000001</v>
      </c>
      <c r="E131" s="187">
        <v>1.9303555555555556</v>
      </c>
      <c r="F131" s="267">
        <v>11207.88802526532</v>
      </c>
      <c r="G131" s="268">
        <v>11426.386305265323</v>
      </c>
      <c r="H131" s="268">
        <v>11863.382865265319</v>
      </c>
      <c r="I131" s="299">
        <v>12300.379425265319</v>
      </c>
      <c r="J131" s="268">
        <v>12978.753755964002</v>
      </c>
      <c r="K131" s="268">
        <v>13879.199501663281</v>
      </c>
      <c r="L131" s="269"/>
      <c r="M131" s="23"/>
      <c r="N131" s="151"/>
      <c r="O131" s="163"/>
      <c r="P131" s="163"/>
      <c r="Q131" s="163"/>
      <c r="R131" s="163"/>
      <c r="S131" s="163"/>
      <c r="T131" s="163"/>
      <c r="U131" s="164"/>
    </row>
    <row r="132" spans="1:21">
      <c r="A132" s="12"/>
      <c r="B132" s="184" t="s">
        <v>837</v>
      </c>
      <c r="C132" s="185" t="s">
        <v>838</v>
      </c>
      <c r="D132" s="186">
        <v>1.2167616000000001</v>
      </c>
      <c r="E132" s="187">
        <v>1.8932333333333333</v>
      </c>
      <c r="F132" s="267">
        <v>11018.939048816159</v>
      </c>
      <c r="G132" s="268">
        <v>11233.23543881616</v>
      </c>
      <c r="H132" s="268">
        <v>11661.828218816159</v>
      </c>
      <c r="I132" s="299">
        <v>12090.42099881616</v>
      </c>
      <c r="J132" s="268">
        <v>12758.543460432002</v>
      </c>
      <c r="K132" s="268">
        <v>13643.16104204064</v>
      </c>
      <c r="L132" s="269"/>
      <c r="M132" s="22"/>
      <c r="N132" s="151"/>
      <c r="O132" s="163"/>
      <c r="P132" s="163"/>
      <c r="Q132" s="163"/>
      <c r="R132" s="163"/>
      <c r="S132" s="163"/>
      <c r="T132" s="163"/>
      <c r="U132" s="164"/>
    </row>
    <row r="133" spans="1:21">
      <c r="A133" s="19"/>
      <c r="B133" s="184" t="s">
        <v>839</v>
      </c>
      <c r="C133" s="185" t="s">
        <v>840</v>
      </c>
      <c r="D133" s="186">
        <v>1.1928096000000001</v>
      </c>
      <c r="E133" s="187">
        <v>1.8561111111111113</v>
      </c>
      <c r="F133" s="267">
        <v>10784.595895917841</v>
      </c>
      <c r="G133" s="268">
        <v>10994.69039591784</v>
      </c>
      <c r="H133" s="268">
        <v>11414.87939591784</v>
      </c>
      <c r="I133" s="299">
        <v>11835.06839591784</v>
      </c>
      <c r="J133" s="268">
        <v>12486.889009368</v>
      </c>
      <c r="K133" s="268">
        <v>13352.455932795359</v>
      </c>
      <c r="L133" s="269"/>
      <c r="M133" s="24"/>
      <c r="N133" s="151"/>
      <c r="O133" s="163"/>
      <c r="P133" s="163"/>
      <c r="Q133" s="163"/>
      <c r="R133" s="163"/>
      <c r="S133" s="163"/>
      <c r="T133" s="163"/>
      <c r="U133" s="164"/>
    </row>
    <row r="134" spans="1:21" ht="15.75" thickBot="1">
      <c r="A134" s="10"/>
      <c r="B134" s="208" t="s">
        <v>841</v>
      </c>
      <c r="C134" s="193" t="s">
        <v>842</v>
      </c>
      <c r="D134" s="194">
        <v>1.1688576000000002</v>
      </c>
      <c r="E134" s="195">
        <v>1.818988888888889</v>
      </c>
      <c r="F134" s="273">
        <v>10595.64691946868</v>
      </c>
      <c r="G134" s="274">
        <v>10801.539529468682</v>
      </c>
      <c r="H134" s="274">
        <v>11213.324749468682</v>
      </c>
      <c r="I134" s="301">
        <v>11625.10996946868</v>
      </c>
      <c r="J134" s="274">
        <v>12266.678713836</v>
      </c>
      <c r="K134" s="274">
        <v>13116.417473172722</v>
      </c>
      <c r="L134" s="275"/>
      <c r="M134" s="7"/>
      <c r="N134" s="151"/>
      <c r="O134" s="163"/>
      <c r="P134" s="163"/>
      <c r="Q134" s="163"/>
      <c r="R134" s="163"/>
      <c r="S134" s="163"/>
      <c r="T134" s="163"/>
      <c r="U134" s="164"/>
    </row>
    <row r="135" spans="1:21">
      <c r="A135" s="4"/>
      <c r="B135" s="200" t="s">
        <v>843</v>
      </c>
      <c r="C135" s="201" t="s">
        <v>844</v>
      </c>
      <c r="D135" s="202">
        <v>1.1449056000000002</v>
      </c>
      <c r="E135" s="203">
        <v>1.7818666666666667</v>
      </c>
      <c r="F135" s="276">
        <v>10159.613046570361</v>
      </c>
      <c r="G135" s="277">
        <v>10361.303766570361</v>
      </c>
      <c r="H135" s="277">
        <v>10562.99448657036</v>
      </c>
      <c r="I135" s="302">
        <v>10966.375926570361</v>
      </c>
      <c r="J135" s="277">
        <v>11168.066646570358</v>
      </c>
      <c r="K135" s="277">
        <v>11717.879933707323</v>
      </c>
      <c r="L135" s="278">
        <v>12624.021643927439</v>
      </c>
      <c r="M135" s="9"/>
      <c r="N135" s="151"/>
      <c r="O135" s="163"/>
      <c r="P135" s="163"/>
      <c r="Q135" s="163"/>
      <c r="R135" s="163"/>
      <c r="S135" s="163"/>
      <c r="T135" s="163"/>
      <c r="U135" s="163"/>
    </row>
    <row r="136" spans="1:21">
      <c r="A136" s="19"/>
      <c r="B136" s="184" t="s">
        <v>845</v>
      </c>
      <c r="C136" s="185" t="s">
        <v>846</v>
      </c>
      <c r="D136" s="186">
        <v>1.1209536</v>
      </c>
      <c r="E136" s="187">
        <v>1.7447444444444447</v>
      </c>
      <c r="F136" s="267">
        <v>9974.8659601212003</v>
      </c>
      <c r="G136" s="268">
        <v>10172.3547901212</v>
      </c>
      <c r="H136" s="268">
        <v>10369.843620121199</v>
      </c>
      <c r="I136" s="299">
        <v>10764.821280121199</v>
      </c>
      <c r="J136" s="268">
        <v>10962.3101101212</v>
      </c>
      <c r="K136" s="268">
        <v>11501.628117164399</v>
      </c>
      <c r="L136" s="269">
        <v>12392.1850743048</v>
      </c>
      <c r="M136" s="11"/>
      <c r="N136" s="151"/>
      <c r="O136" s="163"/>
      <c r="P136" s="163"/>
      <c r="Q136" s="163"/>
      <c r="R136" s="163"/>
      <c r="S136" s="163"/>
      <c r="T136" s="163"/>
      <c r="U136" s="163"/>
    </row>
    <row r="137" spans="1:21">
      <c r="A137" s="4"/>
      <c r="B137" s="184" t="s">
        <v>847</v>
      </c>
      <c r="C137" s="185" t="s">
        <v>848</v>
      </c>
      <c r="D137" s="186">
        <v>1.0970016000000002</v>
      </c>
      <c r="E137" s="187">
        <v>1.7076222222222222</v>
      </c>
      <c r="F137" s="267">
        <v>9744.7246972228822</v>
      </c>
      <c r="G137" s="268">
        <v>9938.0116372228804</v>
      </c>
      <c r="H137" s="268">
        <v>10131.29857722288</v>
      </c>
      <c r="I137" s="299">
        <v>10517.872457222878</v>
      </c>
      <c r="J137" s="268">
        <v>10711.159397222882</v>
      </c>
      <c r="K137" s="268">
        <v>11237.89062407856</v>
      </c>
      <c r="L137" s="269">
        <v>12105.68185505952</v>
      </c>
      <c r="M137" s="18"/>
      <c r="N137" s="151"/>
      <c r="O137" s="163"/>
      <c r="P137" s="163"/>
      <c r="Q137" s="163"/>
      <c r="R137" s="163"/>
      <c r="S137" s="163"/>
      <c r="T137" s="163"/>
      <c r="U137" s="163"/>
    </row>
    <row r="138" spans="1:21">
      <c r="A138" s="10"/>
      <c r="B138" s="184" t="s">
        <v>849</v>
      </c>
      <c r="C138" s="185" t="s">
        <v>850</v>
      </c>
      <c r="D138" s="186">
        <v>1.0730496000000003</v>
      </c>
      <c r="E138" s="187">
        <v>1.6705000000000001</v>
      </c>
      <c r="F138" s="267">
        <v>9559.9776107737198</v>
      </c>
      <c r="G138" s="268">
        <v>9749.0626607737195</v>
      </c>
      <c r="H138" s="268">
        <v>9938.147710773721</v>
      </c>
      <c r="I138" s="299">
        <v>10316.317810773719</v>
      </c>
      <c r="J138" s="268">
        <v>10505.402860773722</v>
      </c>
      <c r="K138" s="268">
        <v>11021.638807535641</v>
      </c>
      <c r="L138" s="269">
        <v>11873.845285436882</v>
      </c>
      <c r="M138" s="5"/>
      <c r="N138" s="151"/>
      <c r="O138" s="163"/>
      <c r="P138" s="163"/>
      <c r="Q138" s="163"/>
      <c r="R138" s="163"/>
      <c r="S138" s="163"/>
      <c r="T138" s="163"/>
      <c r="U138" s="163"/>
    </row>
    <row r="139" spans="1:21">
      <c r="A139" s="12"/>
      <c r="B139" s="184" t="s">
        <v>851</v>
      </c>
      <c r="C139" s="185" t="s">
        <v>852</v>
      </c>
      <c r="D139" s="186">
        <v>1.0490976000000001</v>
      </c>
      <c r="E139" s="187">
        <v>1.633377777777778</v>
      </c>
      <c r="F139" s="267">
        <v>9329.8363478754018</v>
      </c>
      <c r="G139" s="268">
        <v>9514.7195078754012</v>
      </c>
      <c r="H139" s="268">
        <v>9699.6026678754024</v>
      </c>
      <c r="I139" s="299">
        <v>10069.368987875401</v>
      </c>
      <c r="J139" s="268">
        <v>10254.252147875399</v>
      </c>
      <c r="K139" s="268">
        <v>10757.901314449802</v>
      </c>
      <c r="L139" s="269">
        <v>11587.342066191602</v>
      </c>
      <c r="M139" s="20"/>
      <c r="N139" s="151"/>
      <c r="O139" s="163"/>
      <c r="P139" s="163"/>
      <c r="Q139" s="163"/>
      <c r="R139" s="163"/>
      <c r="S139" s="163"/>
      <c r="T139" s="163"/>
      <c r="U139" s="163"/>
    </row>
    <row r="140" spans="1:21" ht="15.75" thickBot="1">
      <c r="A140" s="19"/>
      <c r="B140" s="208" t="s">
        <v>853</v>
      </c>
      <c r="C140" s="193" t="s">
        <v>854</v>
      </c>
      <c r="D140" s="194">
        <v>1.0251456000000001</v>
      </c>
      <c r="E140" s="195">
        <v>1.5962555555555555</v>
      </c>
      <c r="F140" s="270">
        <v>9145.0892614262393</v>
      </c>
      <c r="G140" s="271">
        <v>9325.7705314262403</v>
      </c>
      <c r="H140" s="271">
        <v>9506.4518014262376</v>
      </c>
      <c r="I140" s="300">
        <v>9867.8143414262395</v>
      </c>
      <c r="J140" s="271">
        <v>10048.49561142624</v>
      </c>
      <c r="K140" s="271">
        <v>10541.649497906881</v>
      </c>
      <c r="L140" s="272">
        <v>11355.505496568961</v>
      </c>
      <c r="M140" s="11"/>
      <c r="N140" s="151"/>
      <c r="O140" s="163"/>
      <c r="P140" s="163"/>
      <c r="Q140" s="163"/>
      <c r="R140" s="163"/>
      <c r="S140" s="163"/>
      <c r="T140" s="163"/>
      <c r="U140" s="163"/>
    </row>
    <row r="141" spans="1:21">
      <c r="A141" s="19"/>
      <c r="B141" s="200" t="s">
        <v>855</v>
      </c>
      <c r="C141" s="201" t="s">
        <v>856</v>
      </c>
      <c r="D141" s="202">
        <v>1.0011936000000001</v>
      </c>
      <c r="E141" s="203">
        <v>1.5591333333333335</v>
      </c>
      <c r="F141" s="264">
        <v>8561.9892385279218</v>
      </c>
      <c r="G141" s="265">
        <v>8738.4686185279206</v>
      </c>
      <c r="H141" s="265">
        <v>8914.9479985279213</v>
      </c>
      <c r="I141" s="298">
        <v>9091.4273785279202</v>
      </c>
      <c r="J141" s="265">
        <v>9267.9067585279226</v>
      </c>
      <c r="K141" s="265">
        <v>9444.3861385279197</v>
      </c>
      <c r="L141" s="266">
        <v>10166.471262984001</v>
      </c>
      <c r="M141" s="11"/>
      <c r="N141" s="151"/>
      <c r="O141" s="163"/>
      <c r="P141" s="163"/>
      <c r="Q141" s="163"/>
      <c r="R141" s="163"/>
      <c r="S141" s="163"/>
      <c r="T141" s="163"/>
      <c r="U141" s="163"/>
    </row>
    <row r="142" spans="1:21">
      <c r="A142" s="12"/>
      <c r="B142" s="184" t="s">
        <v>857</v>
      </c>
      <c r="C142" s="185" t="s">
        <v>858</v>
      </c>
      <c r="D142" s="186">
        <v>0.97724160000000015</v>
      </c>
      <c r="E142" s="187">
        <v>1.522011111111111</v>
      </c>
      <c r="F142" s="267">
        <v>8385.6459320787617</v>
      </c>
      <c r="G142" s="268">
        <v>8557.9234220787621</v>
      </c>
      <c r="H142" s="268">
        <v>8730.2009120787625</v>
      </c>
      <c r="I142" s="299">
        <v>8902.4784020787611</v>
      </c>
      <c r="J142" s="268">
        <v>9074.7558920787615</v>
      </c>
      <c r="K142" s="268">
        <v>9247.03338207876</v>
      </c>
      <c r="L142" s="269">
        <v>9954.6647474520014</v>
      </c>
      <c r="M142" s="20"/>
      <c r="N142" s="151"/>
      <c r="O142" s="163"/>
      <c r="P142" s="163"/>
      <c r="Q142" s="163"/>
      <c r="R142" s="163"/>
      <c r="S142" s="163"/>
      <c r="T142" s="163"/>
      <c r="U142" s="163"/>
    </row>
    <row r="143" spans="1:21">
      <c r="A143" s="10"/>
      <c r="B143" s="184" t="s">
        <v>859</v>
      </c>
      <c r="C143" s="185" t="s">
        <v>860</v>
      </c>
      <c r="D143" s="186">
        <v>0.95328960000000007</v>
      </c>
      <c r="E143" s="187">
        <v>1.4848888888888889</v>
      </c>
      <c r="F143" s="267">
        <v>8163.9084491804397</v>
      </c>
      <c r="G143" s="268">
        <v>8331.9840491804407</v>
      </c>
      <c r="H143" s="268">
        <v>8500.0596491804408</v>
      </c>
      <c r="I143" s="299">
        <v>8668.1352491804391</v>
      </c>
      <c r="J143" s="268">
        <v>8836.2108491804393</v>
      </c>
      <c r="K143" s="268">
        <v>9004.2864491804412</v>
      </c>
      <c r="L143" s="269">
        <v>9691.4140763880005</v>
      </c>
      <c r="M143" s="5"/>
      <c r="N143" s="151"/>
      <c r="O143" s="163"/>
      <c r="P143" s="163"/>
      <c r="Q143" s="163"/>
      <c r="R143" s="163"/>
      <c r="S143" s="163"/>
      <c r="T143" s="163"/>
      <c r="U143" s="163"/>
    </row>
    <row r="144" spans="1:21">
      <c r="A144" s="4"/>
      <c r="B144" s="184" t="s">
        <v>861</v>
      </c>
      <c r="C144" s="185" t="s">
        <v>862</v>
      </c>
      <c r="D144" s="186">
        <v>0.9293376000000001</v>
      </c>
      <c r="E144" s="187">
        <v>1.4477666666666666</v>
      </c>
      <c r="F144" s="267">
        <v>7987.5651427312823</v>
      </c>
      <c r="G144" s="268">
        <v>8151.4388527312813</v>
      </c>
      <c r="H144" s="268">
        <v>8315.312562731282</v>
      </c>
      <c r="I144" s="299">
        <v>8479.18627273128</v>
      </c>
      <c r="J144" s="268">
        <v>8643.0599827312817</v>
      </c>
      <c r="K144" s="268">
        <v>8806.9336927312816</v>
      </c>
      <c r="L144" s="269">
        <v>9479.6075608560022</v>
      </c>
      <c r="M144" s="18"/>
      <c r="N144" s="151"/>
      <c r="O144" s="163"/>
      <c r="P144" s="163"/>
      <c r="Q144" s="163"/>
      <c r="R144" s="163"/>
      <c r="S144" s="163"/>
      <c r="T144" s="163"/>
      <c r="U144" s="163"/>
    </row>
    <row r="145" spans="1:21">
      <c r="A145" s="12"/>
      <c r="B145" s="184" t="s">
        <v>863</v>
      </c>
      <c r="C145" s="185" t="s">
        <v>864</v>
      </c>
      <c r="D145" s="186">
        <v>0.90538560000000001</v>
      </c>
      <c r="E145" s="187">
        <v>1.4106444444444444</v>
      </c>
      <c r="F145" s="267">
        <v>7765.8276598329603</v>
      </c>
      <c r="G145" s="268">
        <v>7925.4994798329599</v>
      </c>
      <c r="H145" s="268">
        <v>8085.1712998329613</v>
      </c>
      <c r="I145" s="299">
        <v>8244.8431198329599</v>
      </c>
      <c r="J145" s="268">
        <v>8404.5149398329595</v>
      </c>
      <c r="K145" s="268">
        <v>8564.1867598329609</v>
      </c>
      <c r="L145" s="269">
        <v>9216.3568897919977</v>
      </c>
      <c r="M145" s="20"/>
      <c r="N145" s="151"/>
      <c r="O145" s="163"/>
      <c r="P145" s="163"/>
      <c r="Q145" s="163"/>
      <c r="R145" s="163"/>
      <c r="S145" s="163"/>
      <c r="T145" s="163"/>
      <c r="U145" s="163"/>
    </row>
    <row r="146" spans="1:21" ht="15.75" thickBot="1">
      <c r="A146" s="10"/>
      <c r="B146" s="208" t="s">
        <v>865</v>
      </c>
      <c r="C146" s="193" t="s">
        <v>866</v>
      </c>
      <c r="D146" s="194">
        <v>0.88143360000000015</v>
      </c>
      <c r="E146" s="195">
        <v>1.3735222222222223</v>
      </c>
      <c r="F146" s="273">
        <v>7589.4843533838011</v>
      </c>
      <c r="G146" s="274">
        <v>7744.9542833838022</v>
      </c>
      <c r="H146" s="274">
        <v>7900.4242133838015</v>
      </c>
      <c r="I146" s="301">
        <v>8055.8941433838017</v>
      </c>
      <c r="J146" s="274">
        <v>8211.364073383802</v>
      </c>
      <c r="K146" s="274">
        <v>8366.8340033838012</v>
      </c>
      <c r="L146" s="275">
        <v>9004.5503742600031</v>
      </c>
      <c r="M146" s="5"/>
      <c r="N146" s="151"/>
      <c r="O146" s="163"/>
      <c r="P146" s="163"/>
      <c r="Q146" s="163"/>
      <c r="R146" s="163"/>
      <c r="S146" s="163"/>
      <c r="T146" s="163"/>
      <c r="U146" s="163"/>
    </row>
    <row r="147" spans="1:21">
      <c r="A147" s="10"/>
      <c r="B147" s="200" t="s">
        <v>867</v>
      </c>
      <c r="C147" s="201" t="s">
        <v>868</v>
      </c>
      <c r="D147" s="202">
        <v>0.85748160000000018</v>
      </c>
      <c r="E147" s="203">
        <v>1.3364</v>
      </c>
      <c r="F147" s="276">
        <v>7367.7468704854809</v>
      </c>
      <c r="G147" s="277">
        <v>7367.7468704854809</v>
      </c>
      <c r="H147" s="277">
        <v>7367.7468704854809</v>
      </c>
      <c r="I147" s="302">
        <v>7519.0149104854818</v>
      </c>
      <c r="J147" s="277">
        <v>7670.2829504854808</v>
      </c>
      <c r="K147" s="277">
        <v>7821.5509904854816</v>
      </c>
      <c r="L147" s="278">
        <v>7972.8190304854816</v>
      </c>
      <c r="M147" s="5"/>
      <c r="N147" s="151"/>
      <c r="O147" s="163"/>
      <c r="P147" s="163"/>
      <c r="Q147" s="163"/>
      <c r="R147" s="163"/>
      <c r="S147" s="163"/>
      <c r="T147" s="163"/>
      <c r="U147" s="163"/>
    </row>
    <row r="148" spans="1:21">
      <c r="A148" s="10"/>
      <c r="B148" s="184" t="s">
        <v>869</v>
      </c>
      <c r="C148" s="185" t="s">
        <v>870</v>
      </c>
      <c r="D148" s="186">
        <v>0.83352960000000009</v>
      </c>
      <c r="E148" s="187">
        <v>1.2992777777777778</v>
      </c>
      <c r="F148" s="267">
        <v>7191.4035640363209</v>
      </c>
      <c r="G148" s="268">
        <v>7191.4035640363209</v>
      </c>
      <c r="H148" s="268">
        <v>7191.4035640363209</v>
      </c>
      <c r="I148" s="299">
        <v>7338.4697140363196</v>
      </c>
      <c r="J148" s="268">
        <v>7485.5358640363193</v>
      </c>
      <c r="K148" s="268">
        <v>7632.6020140363235</v>
      </c>
      <c r="L148" s="269">
        <v>7779.6681640363195</v>
      </c>
      <c r="M148" s="5"/>
      <c r="N148" s="151"/>
      <c r="O148" s="163"/>
      <c r="P148" s="163"/>
      <c r="Q148" s="163"/>
      <c r="R148" s="163"/>
      <c r="S148" s="163"/>
      <c r="T148" s="163"/>
      <c r="U148" s="163"/>
    </row>
    <row r="149" spans="1:21">
      <c r="A149" s="4"/>
      <c r="B149" s="184" t="s">
        <v>871</v>
      </c>
      <c r="C149" s="185" t="s">
        <v>872</v>
      </c>
      <c r="D149" s="186">
        <v>0.80957760000000012</v>
      </c>
      <c r="E149" s="187">
        <v>1.2621555555555555</v>
      </c>
      <c r="F149" s="267">
        <v>6969.6660811380007</v>
      </c>
      <c r="G149" s="268">
        <v>6969.6660811380007</v>
      </c>
      <c r="H149" s="268">
        <v>6969.6660811380007</v>
      </c>
      <c r="I149" s="299">
        <v>7112.5303411380009</v>
      </c>
      <c r="J149" s="268">
        <v>7255.3946011380003</v>
      </c>
      <c r="K149" s="268">
        <v>7398.2588611380006</v>
      </c>
      <c r="L149" s="269">
        <v>7541.123121138</v>
      </c>
      <c r="M149" s="18"/>
      <c r="N149" s="151"/>
      <c r="O149" s="163"/>
      <c r="P149" s="163"/>
      <c r="Q149" s="163"/>
      <c r="R149" s="163"/>
      <c r="S149" s="163"/>
      <c r="T149" s="163"/>
      <c r="U149" s="163"/>
    </row>
    <row r="150" spans="1:21">
      <c r="A150" s="12"/>
      <c r="B150" s="184" t="s">
        <v>873</v>
      </c>
      <c r="C150" s="185" t="s">
        <v>874</v>
      </c>
      <c r="D150" s="186">
        <v>0.78562560000000004</v>
      </c>
      <c r="E150" s="187">
        <v>1.2250333333333332</v>
      </c>
      <c r="F150" s="267">
        <v>6793.3227746888406</v>
      </c>
      <c r="G150" s="268">
        <v>6793.3227746888406</v>
      </c>
      <c r="H150" s="268">
        <v>6793.3227746888406</v>
      </c>
      <c r="I150" s="299">
        <v>6931.9851446888397</v>
      </c>
      <c r="J150" s="268">
        <v>7070.6475146888397</v>
      </c>
      <c r="K150" s="268">
        <v>7209.3098846888406</v>
      </c>
      <c r="L150" s="269">
        <v>7347.9722546888397</v>
      </c>
      <c r="M150" s="20"/>
      <c r="N150" s="151"/>
      <c r="O150" s="163"/>
      <c r="P150" s="163"/>
      <c r="Q150" s="163"/>
      <c r="R150" s="163"/>
      <c r="S150" s="163"/>
      <c r="T150" s="163"/>
      <c r="U150" s="163"/>
    </row>
    <row r="151" spans="1:21">
      <c r="A151" s="12"/>
      <c r="B151" s="184" t="s">
        <v>875</v>
      </c>
      <c r="C151" s="185" t="s">
        <v>876</v>
      </c>
      <c r="D151" s="186">
        <v>0.76167360000000017</v>
      </c>
      <c r="E151" s="187">
        <v>1.1879111111111111</v>
      </c>
      <c r="F151" s="267">
        <v>6571.5852917905213</v>
      </c>
      <c r="G151" s="268">
        <v>6571.5852917905213</v>
      </c>
      <c r="H151" s="268">
        <v>6571.5852917905213</v>
      </c>
      <c r="I151" s="299">
        <v>6706.045771790521</v>
      </c>
      <c r="J151" s="268">
        <v>6840.5062517905208</v>
      </c>
      <c r="K151" s="268">
        <v>6974.9667317905223</v>
      </c>
      <c r="L151" s="269">
        <v>7109.4272117905211</v>
      </c>
      <c r="M151" s="20"/>
      <c r="N151" s="151"/>
      <c r="O151" s="163"/>
      <c r="P151" s="163"/>
      <c r="Q151" s="163"/>
      <c r="R151" s="163"/>
      <c r="S151" s="163"/>
      <c r="T151" s="163"/>
      <c r="U151" s="163"/>
    </row>
    <row r="152" spans="1:21" ht="15.75" thickBot="1">
      <c r="A152" s="10"/>
      <c r="B152" s="208" t="s">
        <v>877</v>
      </c>
      <c r="C152" s="193" t="s">
        <v>878</v>
      </c>
      <c r="D152" s="194">
        <v>0.7377216000000002</v>
      </c>
      <c r="E152" s="195">
        <v>1.1507888888888889</v>
      </c>
      <c r="F152" s="270">
        <v>6395.2419853413621</v>
      </c>
      <c r="G152" s="271">
        <v>6395.2419853413621</v>
      </c>
      <c r="H152" s="271">
        <v>6395.2419853413621</v>
      </c>
      <c r="I152" s="300">
        <v>6525.5005753413625</v>
      </c>
      <c r="J152" s="271">
        <v>6655.7591653413619</v>
      </c>
      <c r="K152" s="271">
        <v>6786.0177553413596</v>
      </c>
      <c r="L152" s="272">
        <v>6916.2763453413618</v>
      </c>
      <c r="M152" s="5"/>
      <c r="N152" s="151"/>
      <c r="O152" s="163"/>
      <c r="P152" s="163"/>
      <c r="Q152" s="163"/>
      <c r="R152" s="163"/>
      <c r="S152" s="163"/>
      <c r="T152" s="163"/>
      <c r="U152" s="163"/>
    </row>
    <row r="153" spans="1:21">
      <c r="A153" s="4"/>
      <c r="B153" s="200" t="s">
        <v>879</v>
      </c>
      <c r="C153" s="201" t="s">
        <v>880</v>
      </c>
      <c r="D153" s="202">
        <v>0.71376960000000012</v>
      </c>
      <c r="E153" s="203">
        <v>1.1136666666666666</v>
      </c>
      <c r="F153" s="264">
        <v>6218.8986788922002</v>
      </c>
      <c r="G153" s="265">
        <v>6218.8986788922002</v>
      </c>
      <c r="H153" s="265">
        <v>6218.8986788922002</v>
      </c>
      <c r="I153" s="298">
        <v>6218.8986788922002</v>
      </c>
      <c r="J153" s="265">
        <v>6218.8986788922002</v>
      </c>
      <c r="K153" s="265">
        <v>6344.9553788922012</v>
      </c>
      <c r="L153" s="266">
        <v>6471.0120788922004</v>
      </c>
      <c r="M153" s="18"/>
      <c r="N153" s="151"/>
      <c r="O153" s="163"/>
      <c r="P153" s="163"/>
      <c r="Q153" s="163"/>
      <c r="R153" s="163"/>
      <c r="S153" s="163"/>
      <c r="T153" s="163"/>
      <c r="U153" s="163"/>
    </row>
    <row r="154" spans="1:21">
      <c r="A154" s="4"/>
      <c r="B154" s="184" t="s">
        <v>881</v>
      </c>
      <c r="C154" s="185" t="s">
        <v>882</v>
      </c>
      <c r="D154" s="186">
        <v>0.68981760000000014</v>
      </c>
      <c r="E154" s="187">
        <v>1.0765444444444445</v>
      </c>
      <c r="F154" s="267">
        <v>6042.5553724430411</v>
      </c>
      <c r="G154" s="268">
        <v>6042.5553724430411</v>
      </c>
      <c r="H154" s="268">
        <v>6042.5553724430411</v>
      </c>
      <c r="I154" s="299">
        <v>6042.5553724430411</v>
      </c>
      <c r="J154" s="268">
        <v>6042.5553724430411</v>
      </c>
      <c r="K154" s="268">
        <v>6164.4101824430409</v>
      </c>
      <c r="L154" s="269">
        <v>6286.2649924430416</v>
      </c>
      <c r="M154" s="18"/>
      <c r="N154" s="151"/>
      <c r="O154" s="163"/>
      <c r="P154" s="163"/>
      <c r="Q154" s="163"/>
      <c r="R154" s="163"/>
      <c r="S154" s="163"/>
      <c r="T154" s="163"/>
      <c r="U154" s="163"/>
    </row>
    <row r="155" spans="1:21">
      <c r="A155" s="19"/>
      <c r="B155" s="184" t="s">
        <v>883</v>
      </c>
      <c r="C155" s="185" t="s">
        <v>884</v>
      </c>
      <c r="D155" s="186">
        <v>0.66586560000000006</v>
      </c>
      <c r="E155" s="187">
        <v>1.0394222222222222</v>
      </c>
      <c r="F155" s="267">
        <v>5820.8178895447209</v>
      </c>
      <c r="G155" s="268">
        <v>5820.8178895447209</v>
      </c>
      <c r="H155" s="268">
        <v>5820.8178895447209</v>
      </c>
      <c r="I155" s="299">
        <v>5820.8178895447209</v>
      </c>
      <c r="J155" s="268">
        <v>5820.8178895447209</v>
      </c>
      <c r="K155" s="268">
        <v>5938.4708095447204</v>
      </c>
      <c r="L155" s="269">
        <v>6056.1237295447208</v>
      </c>
      <c r="M155" s="11"/>
      <c r="N155" s="151"/>
      <c r="O155" s="163"/>
      <c r="P155" s="163"/>
      <c r="Q155" s="163"/>
      <c r="R155" s="163"/>
      <c r="S155" s="163"/>
      <c r="T155" s="163"/>
      <c r="U155" s="163"/>
    </row>
    <row r="156" spans="1:21">
      <c r="A156" s="12"/>
      <c r="B156" s="184" t="s">
        <v>885</v>
      </c>
      <c r="C156" s="185" t="s">
        <v>886</v>
      </c>
      <c r="D156" s="186">
        <v>0.64191360000000008</v>
      </c>
      <c r="E156" s="187">
        <v>1.0023000000000002</v>
      </c>
      <c r="F156" s="267">
        <v>5644.4745830955608</v>
      </c>
      <c r="G156" s="268">
        <v>5644.4745830955608</v>
      </c>
      <c r="H156" s="268">
        <v>5644.4745830955608</v>
      </c>
      <c r="I156" s="299">
        <v>5644.4745830955608</v>
      </c>
      <c r="J156" s="268">
        <v>5644.4745830955608</v>
      </c>
      <c r="K156" s="268">
        <v>5757.9256130955609</v>
      </c>
      <c r="L156" s="269">
        <v>5871.3766430955602</v>
      </c>
      <c r="M156" s="20"/>
      <c r="N156" s="151"/>
      <c r="O156" s="163"/>
      <c r="P156" s="163"/>
      <c r="Q156" s="163"/>
      <c r="R156" s="163"/>
      <c r="S156" s="163"/>
      <c r="T156" s="163"/>
      <c r="U156" s="163"/>
    </row>
    <row r="157" spans="1:21">
      <c r="A157" s="19"/>
      <c r="B157" s="184" t="s">
        <v>887</v>
      </c>
      <c r="C157" s="185" t="s">
        <v>888</v>
      </c>
      <c r="D157" s="186">
        <v>0.61796160000000011</v>
      </c>
      <c r="E157" s="187">
        <v>0.9651777777777778</v>
      </c>
      <c r="F157" s="267">
        <v>5422.7371001972406</v>
      </c>
      <c r="G157" s="268">
        <v>5422.7371001972406</v>
      </c>
      <c r="H157" s="268">
        <v>5422.7371001972406</v>
      </c>
      <c r="I157" s="299">
        <v>5422.7371001972406</v>
      </c>
      <c r="J157" s="268">
        <v>5422.7371001972406</v>
      </c>
      <c r="K157" s="268">
        <v>5531.9862401972405</v>
      </c>
      <c r="L157" s="269">
        <v>5641.2353801972404</v>
      </c>
      <c r="M157" s="11"/>
      <c r="N157" s="151"/>
      <c r="O157" s="163"/>
      <c r="P157" s="163"/>
      <c r="Q157" s="163"/>
      <c r="R157" s="163"/>
      <c r="S157" s="163"/>
      <c r="T157" s="163"/>
      <c r="U157" s="163"/>
    </row>
    <row r="158" spans="1:21" ht="15.75" thickBot="1">
      <c r="A158" s="19"/>
      <c r="B158" s="208" t="s">
        <v>889</v>
      </c>
      <c r="C158" s="193" t="s">
        <v>890</v>
      </c>
      <c r="D158" s="194">
        <v>0.59400960000000003</v>
      </c>
      <c r="E158" s="195">
        <v>0.92805555555555563</v>
      </c>
      <c r="F158" s="273">
        <v>5246.3937937480805</v>
      </c>
      <c r="G158" s="274">
        <v>5246.3937937480805</v>
      </c>
      <c r="H158" s="274">
        <v>5246.3937937480805</v>
      </c>
      <c r="I158" s="301">
        <v>5246.3937937480805</v>
      </c>
      <c r="J158" s="274">
        <v>5246.3937937480805</v>
      </c>
      <c r="K158" s="274">
        <v>5351.4410437480801</v>
      </c>
      <c r="L158" s="275">
        <v>5456.4882937480797</v>
      </c>
      <c r="M158" s="11"/>
      <c r="N158" s="151"/>
      <c r="O158" s="163"/>
      <c r="P158" s="163"/>
      <c r="Q158" s="163"/>
      <c r="R158" s="163"/>
      <c r="S158" s="163"/>
      <c r="T158" s="163"/>
      <c r="U158" s="163"/>
    </row>
    <row r="159" spans="1:21">
      <c r="A159" s="12"/>
      <c r="B159" s="200" t="s">
        <v>891</v>
      </c>
      <c r="C159" s="201" t="s">
        <v>892</v>
      </c>
      <c r="D159" s="202">
        <v>0.57005760000000005</v>
      </c>
      <c r="E159" s="203">
        <v>0.89093333333333335</v>
      </c>
      <c r="F159" s="264">
        <v>5069.4679361697608</v>
      </c>
      <c r="G159" s="265">
        <v>5069.4679361697608</v>
      </c>
      <c r="H159" s="265">
        <v>5069.4679361697608</v>
      </c>
      <c r="I159" s="298">
        <v>5069.4679361697608</v>
      </c>
      <c r="J159" s="265">
        <v>5069.4679361697608</v>
      </c>
      <c r="K159" s="265">
        <v>5069.4679361697608</v>
      </c>
      <c r="L159" s="266">
        <v>5069.4679361697608</v>
      </c>
      <c r="M159" s="18"/>
      <c r="N159" s="151"/>
      <c r="O159" s="163"/>
      <c r="P159" s="163"/>
      <c r="Q159" s="163"/>
      <c r="R159" s="163"/>
      <c r="S159" s="163"/>
      <c r="T159" s="163"/>
      <c r="U159" s="163"/>
    </row>
    <row r="160" spans="1:21">
      <c r="A160" s="19"/>
      <c r="B160" s="184" t="s">
        <v>893</v>
      </c>
      <c r="C160" s="185" t="s">
        <v>894</v>
      </c>
      <c r="D160" s="186">
        <v>0.54610559999999997</v>
      </c>
      <c r="E160" s="187">
        <v>0.85381111111111108</v>
      </c>
      <c r="F160" s="267">
        <v>4893.1246297205998</v>
      </c>
      <c r="G160" s="268">
        <v>4893.1246297205998</v>
      </c>
      <c r="H160" s="268">
        <v>4893.1246297205998</v>
      </c>
      <c r="I160" s="299">
        <v>4893.1246297205998</v>
      </c>
      <c r="J160" s="268">
        <v>4893.1246297205998</v>
      </c>
      <c r="K160" s="268">
        <v>4893.1246297205998</v>
      </c>
      <c r="L160" s="269">
        <v>4893.1246297205998</v>
      </c>
      <c r="M160" s="18"/>
      <c r="N160" s="151"/>
      <c r="O160" s="163"/>
      <c r="P160" s="163"/>
      <c r="Q160" s="163"/>
      <c r="R160" s="163"/>
      <c r="S160" s="163"/>
      <c r="T160" s="163"/>
      <c r="U160" s="163"/>
    </row>
    <row r="161" spans="1:21" ht="15.75" thickBot="1">
      <c r="A161" s="53"/>
      <c r="B161" s="184" t="s">
        <v>895</v>
      </c>
      <c r="C161" s="185" t="s">
        <v>896</v>
      </c>
      <c r="D161" s="186">
        <v>0.52215360000000011</v>
      </c>
      <c r="E161" s="187">
        <v>0.81668888888888902</v>
      </c>
      <c r="F161" s="267">
        <v>4671.3871468222815</v>
      </c>
      <c r="G161" s="268">
        <v>4671.3871468222815</v>
      </c>
      <c r="H161" s="268">
        <v>4671.3871468222815</v>
      </c>
      <c r="I161" s="299">
        <v>4671.3871468222815</v>
      </c>
      <c r="J161" s="268">
        <v>4671.3871468222815</v>
      </c>
      <c r="K161" s="268">
        <v>4671.3871468222815</v>
      </c>
      <c r="L161" s="269">
        <v>4671.3871468222815</v>
      </c>
      <c r="M161" s="11"/>
      <c r="N161" s="151"/>
      <c r="O161" s="163"/>
      <c r="P161" s="163"/>
      <c r="Q161" s="163"/>
      <c r="R161" s="163"/>
      <c r="S161" s="163"/>
      <c r="T161" s="163"/>
      <c r="U161" s="163"/>
    </row>
    <row r="162" spans="1:21">
      <c r="A162" s="38"/>
      <c r="B162" s="184" t="s">
        <v>897</v>
      </c>
      <c r="C162" s="185" t="s">
        <v>898</v>
      </c>
      <c r="D162" s="186">
        <v>0.49820160000000008</v>
      </c>
      <c r="E162" s="187">
        <v>0.77956666666666674</v>
      </c>
      <c r="F162" s="267">
        <v>4495.0438403731223</v>
      </c>
      <c r="G162" s="268">
        <v>4495.0438403731223</v>
      </c>
      <c r="H162" s="268">
        <v>4495.0438403731223</v>
      </c>
      <c r="I162" s="299">
        <v>4495.0438403731223</v>
      </c>
      <c r="J162" s="268">
        <v>4495.0438403731223</v>
      </c>
      <c r="K162" s="268">
        <v>4495.0438403731223</v>
      </c>
      <c r="L162" s="269">
        <v>4495.0438403731223</v>
      </c>
      <c r="M162" s="20"/>
      <c r="N162" s="151"/>
      <c r="O162" s="163"/>
      <c r="P162" s="163"/>
      <c r="Q162" s="163"/>
      <c r="R162" s="163"/>
      <c r="S162" s="163"/>
      <c r="T162" s="163"/>
      <c r="U162" s="163"/>
    </row>
    <row r="163" spans="1:21">
      <c r="A163" s="41"/>
      <c r="B163" s="184" t="s">
        <v>899</v>
      </c>
      <c r="C163" s="185" t="s">
        <v>900</v>
      </c>
      <c r="D163" s="186">
        <v>0.47424960000000005</v>
      </c>
      <c r="E163" s="187">
        <v>0.74244444444444446</v>
      </c>
      <c r="F163" s="267">
        <v>4273.3063574748003</v>
      </c>
      <c r="G163" s="268">
        <v>4273.3063574748003</v>
      </c>
      <c r="H163" s="268">
        <v>4273.3063574748003</v>
      </c>
      <c r="I163" s="299">
        <v>4273.3063574748003</v>
      </c>
      <c r="J163" s="268">
        <v>4273.3063574748003</v>
      </c>
      <c r="K163" s="268">
        <v>4273.3063574748003</v>
      </c>
      <c r="L163" s="269">
        <v>4273.3063574748003</v>
      </c>
      <c r="M163" s="20"/>
      <c r="N163" s="151"/>
      <c r="O163" s="163"/>
      <c r="P163" s="163"/>
      <c r="Q163" s="163"/>
      <c r="R163" s="163"/>
      <c r="S163" s="163"/>
      <c r="T163" s="163"/>
      <c r="U163" s="163"/>
    </row>
    <row r="164" spans="1:21" ht="15.75" thickBot="1">
      <c r="A164" s="6"/>
      <c r="B164" s="208" t="s">
        <v>901</v>
      </c>
      <c r="C164" s="193" t="s">
        <v>902</v>
      </c>
      <c r="D164" s="194">
        <v>0.45029760000000002</v>
      </c>
      <c r="E164" s="195">
        <v>0.70532222222222218</v>
      </c>
      <c r="F164" s="273">
        <v>4096.9630510256393</v>
      </c>
      <c r="G164" s="274">
        <v>4096.9630510256393</v>
      </c>
      <c r="H164" s="274">
        <v>4096.9630510256393</v>
      </c>
      <c r="I164" s="301">
        <v>4096.9630510256393</v>
      </c>
      <c r="J164" s="274">
        <v>4096.9630510256393</v>
      </c>
      <c r="K164" s="274">
        <v>4096.9630510256393</v>
      </c>
      <c r="L164" s="275">
        <v>4096.9630510256393</v>
      </c>
      <c r="M164" s="5"/>
      <c r="N164" s="151"/>
      <c r="O164" s="163"/>
      <c r="P164" s="163"/>
      <c r="Q164" s="163"/>
      <c r="R164" s="163"/>
      <c r="S164" s="163"/>
      <c r="T164" s="163"/>
      <c r="U164" s="163"/>
    </row>
    <row r="165" spans="1:21">
      <c r="A165" s="8"/>
      <c r="B165" s="176" t="s">
        <v>903</v>
      </c>
      <c r="C165" s="177" t="s">
        <v>904</v>
      </c>
      <c r="D165" s="178">
        <v>0.42634559999999999</v>
      </c>
      <c r="E165" s="179">
        <v>0.66820000000000002</v>
      </c>
      <c r="F165" s="276">
        <v>3875.22556812732</v>
      </c>
      <c r="G165" s="277">
        <v>3875.22556812732</v>
      </c>
      <c r="H165" s="277">
        <v>3875.22556812732</v>
      </c>
      <c r="I165" s="302">
        <v>3875.22556812732</v>
      </c>
      <c r="J165" s="277">
        <v>3875.22556812732</v>
      </c>
      <c r="K165" s="277">
        <v>3875.22556812732</v>
      </c>
      <c r="L165" s="278">
        <v>3875.22556812732</v>
      </c>
      <c r="M165" s="22"/>
      <c r="N165" s="151"/>
      <c r="O165" s="163"/>
      <c r="P165" s="163"/>
      <c r="Q165" s="163"/>
      <c r="R165" s="163"/>
      <c r="S165" s="163"/>
      <c r="T165" s="163"/>
      <c r="U165" s="163"/>
    </row>
    <row r="166" spans="1:21">
      <c r="A166" s="10"/>
      <c r="B166" s="184" t="s">
        <v>905</v>
      </c>
      <c r="C166" s="185" t="s">
        <v>906</v>
      </c>
      <c r="D166" s="186">
        <v>0.40239360000000007</v>
      </c>
      <c r="E166" s="187">
        <v>0.63107777777777774</v>
      </c>
      <c r="F166" s="267">
        <v>3698.8822616781608</v>
      </c>
      <c r="G166" s="268">
        <v>3698.8822616781608</v>
      </c>
      <c r="H166" s="268">
        <v>3698.8822616781608</v>
      </c>
      <c r="I166" s="299">
        <v>3698.8822616781608</v>
      </c>
      <c r="J166" s="268">
        <v>3698.8822616781608</v>
      </c>
      <c r="K166" s="268">
        <v>3698.8822616781608</v>
      </c>
      <c r="L166" s="269">
        <v>3698.8822616781608</v>
      </c>
      <c r="M166" s="23"/>
      <c r="N166" s="151"/>
      <c r="O166" s="163"/>
      <c r="P166" s="163"/>
      <c r="Q166" s="163"/>
      <c r="R166" s="163"/>
      <c r="S166" s="163"/>
      <c r="T166" s="163"/>
      <c r="U166" s="163"/>
    </row>
    <row r="167" spans="1:21" ht="15.75" thickBot="1">
      <c r="A167" s="12"/>
      <c r="B167" s="192" t="s">
        <v>907</v>
      </c>
      <c r="C167" s="193" t="s">
        <v>908</v>
      </c>
      <c r="D167" s="194">
        <v>0.37844160000000004</v>
      </c>
      <c r="E167" s="195">
        <v>0.59395555555555557</v>
      </c>
      <c r="F167" s="273">
        <v>3477.1447787798402</v>
      </c>
      <c r="G167" s="274">
        <v>3477.1447787798402</v>
      </c>
      <c r="H167" s="274">
        <v>3477.1447787798402</v>
      </c>
      <c r="I167" s="301">
        <v>3477.1447787798402</v>
      </c>
      <c r="J167" s="274">
        <v>3477.1447787798402</v>
      </c>
      <c r="K167" s="274">
        <v>3477.1447787798402</v>
      </c>
      <c r="L167" s="275">
        <v>3477.1447787798402</v>
      </c>
      <c r="M167" s="22"/>
      <c r="N167" s="151"/>
      <c r="O167" s="163"/>
      <c r="P167" s="163"/>
      <c r="Q167" s="163"/>
      <c r="R167" s="163"/>
      <c r="S167" s="163"/>
      <c r="T167" s="163"/>
      <c r="U167" s="163"/>
    </row>
    <row r="168" spans="1:21" ht="3" customHeight="1" thickBot="1">
      <c r="A168" s="25"/>
      <c r="B168" s="26"/>
      <c r="C168" s="27"/>
      <c r="D168" s="28"/>
      <c r="E168" s="29"/>
      <c r="F168" s="30"/>
      <c r="G168" s="31"/>
      <c r="H168" s="32"/>
      <c r="I168" s="33"/>
      <c r="J168" s="34"/>
      <c r="K168" s="32"/>
      <c r="L168" s="35"/>
      <c r="M168" s="36"/>
    </row>
  </sheetData>
  <mergeCells count="15">
    <mergeCell ref="B16:L16"/>
    <mergeCell ref="B92:L92"/>
    <mergeCell ref="B2:D2"/>
    <mergeCell ref="H2:L3"/>
    <mergeCell ref="B3:D3"/>
    <mergeCell ref="H4:L4"/>
    <mergeCell ref="H5:L5"/>
    <mergeCell ref="B9:L9"/>
    <mergeCell ref="B10:L10"/>
    <mergeCell ref="B12:B15"/>
    <mergeCell ref="C12:C15"/>
    <mergeCell ref="F6:L6"/>
    <mergeCell ref="D12:D15"/>
    <mergeCell ref="E12:E15"/>
    <mergeCell ref="F12:L14"/>
  </mergeCells>
  <hyperlinks>
    <hyperlink ref="H4" r:id="rId1"/>
  </hyperlinks>
  <pageMargins left="0.15748031496062992" right="0.15748031496062992" top="0.74803149606299213" bottom="0.74803149606299213" header="0.31496062992125984" footer="0.31496062992125984"/>
  <pageSetup paperSize="9" scale="89" fitToHeight="3" orientation="portrait" horizontalDpi="180" verticalDpi="18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15"/>
  <sheetViews>
    <sheetView workbookViewId="0">
      <selection activeCell="Q207" sqref="Q207"/>
    </sheetView>
  </sheetViews>
  <sheetFormatPr defaultRowHeight="15"/>
  <cols>
    <col min="1" max="1" width="0.85546875" customWidth="1"/>
    <col min="2" max="2" width="11.42578125" customWidth="1"/>
    <col min="3" max="3" width="12.7109375" style="55" bestFit="1" customWidth="1"/>
    <col min="4" max="4" width="7.85546875" bestFit="1" customWidth="1"/>
    <col min="5" max="5" width="7.42578125" customWidth="1"/>
    <col min="6" max="6" width="9.140625" customWidth="1"/>
    <col min="7" max="7" width="9" customWidth="1"/>
    <col min="8" max="8" width="8.85546875" customWidth="1"/>
    <col min="9" max="9" width="9.28515625" customWidth="1"/>
    <col min="10" max="10" width="9.7109375" customWidth="1"/>
    <col min="11" max="11" width="10.140625" customWidth="1"/>
    <col min="12" max="12" width="9.7109375" customWidth="1"/>
    <col min="13" max="13" width="0.7109375" customWidth="1"/>
    <col min="14" max="16" width="9.140625" customWidth="1"/>
    <col min="18" max="26" width="9.140625" style="169"/>
  </cols>
  <sheetData>
    <row r="1" spans="1:21" ht="3.75" customHeight="1" thickBot="1">
      <c r="A1" s="1"/>
      <c r="B1" s="50"/>
      <c r="C1" s="72"/>
      <c r="D1" s="49"/>
      <c r="E1" s="2"/>
      <c r="F1" s="48"/>
      <c r="G1" s="3"/>
      <c r="H1" s="49"/>
      <c r="I1" s="50"/>
      <c r="J1" s="51"/>
      <c r="K1" s="49"/>
      <c r="L1" s="52"/>
      <c r="M1" s="73"/>
    </row>
    <row r="2" spans="1:21" ht="10.5" customHeight="1">
      <c r="A2" s="10"/>
      <c r="B2" s="722" t="s">
        <v>1332</v>
      </c>
      <c r="C2" s="723"/>
      <c r="D2" s="723"/>
      <c r="E2" s="86"/>
      <c r="F2" s="86"/>
      <c r="G2" s="86"/>
      <c r="H2" s="724" t="s">
        <v>1716</v>
      </c>
      <c r="I2" s="725"/>
      <c r="J2" s="725"/>
      <c r="K2" s="725"/>
      <c r="L2" s="726"/>
      <c r="M2" s="74"/>
    </row>
    <row r="3" spans="1:21" ht="17.25" customHeight="1">
      <c r="A3" s="12"/>
      <c r="B3" s="729" t="s">
        <v>1334</v>
      </c>
      <c r="C3" s="730"/>
      <c r="D3" s="730"/>
      <c r="E3" s="88"/>
      <c r="F3" s="88"/>
      <c r="G3" s="88"/>
      <c r="H3" s="727"/>
      <c r="I3" s="727"/>
      <c r="J3" s="727"/>
      <c r="K3" s="727"/>
      <c r="L3" s="728"/>
      <c r="M3" s="75"/>
    </row>
    <row r="4" spans="1:21" ht="10.5" customHeight="1">
      <c r="A4" s="12"/>
      <c r="B4" s="87"/>
      <c r="C4" s="88"/>
      <c r="D4" s="88"/>
      <c r="E4" s="88"/>
      <c r="F4" s="88"/>
      <c r="G4" s="88"/>
      <c r="H4" s="731" t="s">
        <v>1333</v>
      </c>
      <c r="I4" s="731"/>
      <c r="J4" s="731"/>
      <c r="K4" s="731"/>
      <c r="L4" s="732"/>
      <c r="M4" s="75"/>
    </row>
    <row r="5" spans="1:21" ht="12.75" customHeight="1">
      <c r="A5" s="19"/>
      <c r="B5" s="89"/>
      <c r="C5" s="90"/>
      <c r="D5" s="90"/>
      <c r="E5" s="90"/>
      <c r="F5" s="76"/>
      <c r="G5" s="77"/>
      <c r="H5" s="731"/>
      <c r="I5" s="731"/>
      <c r="J5" s="731"/>
      <c r="K5" s="731"/>
      <c r="L5" s="732"/>
      <c r="M5" s="78"/>
    </row>
    <row r="6" spans="1:21" ht="12.75" customHeight="1">
      <c r="A6" s="4"/>
      <c r="B6" s="89"/>
      <c r="C6" s="90"/>
      <c r="D6" s="90"/>
      <c r="E6" s="90"/>
      <c r="F6" s="731"/>
      <c r="G6" s="761"/>
      <c r="H6" s="761"/>
      <c r="I6" s="761"/>
      <c r="J6" s="761"/>
      <c r="K6" s="761"/>
      <c r="L6" s="743"/>
      <c r="M6" s="79"/>
    </row>
    <row r="7" spans="1:21" ht="15.75" customHeight="1">
      <c r="A7" s="19"/>
      <c r="B7" s="89"/>
      <c r="C7" s="90"/>
      <c r="D7" s="90"/>
      <c r="E7" s="90"/>
      <c r="F7" s="76"/>
      <c r="G7" s="77"/>
      <c r="H7" s="82"/>
      <c r="I7" s="82"/>
      <c r="J7" s="82"/>
      <c r="K7" s="82"/>
      <c r="L7" s="83"/>
      <c r="M7" s="78"/>
    </row>
    <row r="8" spans="1:21" ht="19.5" customHeight="1" thickBot="1">
      <c r="A8" s="12"/>
      <c r="B8" s="91"/>
      <c r="C8" s="92"/>
      <c r="D8" s="92"/>
      <c r="E8" s="92"/>
      <c r="F8" s="80"/>
      <c r="G8" s="81"/>
      <c r="H8" s="84"/>
      <c r="I8" s="84"/>
      <c r="J8" s="84"/>
      <c r="K8" s="84"/>
      <c r="L8" s="85"/>
      <c r="M8" s="75"/>
    </row>
    <row r="9" spans="1:21" ht="16.5" thickBot="1">
      <c r="A9" s="4"/>
      <c r="B9" s="733" t="s">
        <v>1338</v>
      </c>
      <c r="C9" s="734"/>
      <c r="D9" s="734"/>
      <c r="E9" s="734"/>
      <c r="F9" s="734"/>
      <c r="G9" s="734"/>
      <c r="H9" s="734"/>
      <c r="I9" s="734"/>
      <c r="J9" s="734"/>
      <c r="K9" s="734"/>
      <c r="L9" s="735"/>
      <c r="M9" s="5"/>
    </row>
    <row r="10" spans="1:21" ht="27" customHeight="1" thickBot="1">
      <c r="A10" s="4"/>
      <c r="B10" s="736" t="s">
        <v>1339</v>
      </c>
      <c r="C10" s="737"/>
      <c r="D10" s="737"/>
      <c r="E10" s="737"/>
      <c r="F10" s="737"/>
      <c r="G10" s="737"/>
      <c r="H10" s="737"/>
      <c r="I10" s="737"/>
      <c r="J10" s="737"/>
      <c r="K10" s="737"/>
      <c r="L10" s="738"/>
      <c r="M10" s="5"/>
    </row>
    <row r="11" spans="1:21" ht="15" customHeight="1">
      <c r="A11" s="6"/>
      <c r="B11" s="739" t="s">
        <v>0</v>
      </c>
      <c r="C11" s="739" t="s">
        <v>1</v>
      </c>
      <c r="D11" s="739" t="s">
        <v>2</v>
      </c>
      <c r="E11" s="744" t="s">
        <v>3</v>
      </c>
      <c r="F11" s="747" t="s">
        <v>4</v>
      </c>
      <c r="G11" s="748"/>
      <c r="H11" s="748"/>
      <c r="I11" s="748"/>
      <c r="J11" s="748"/>
      <c r="K11" s="748"/>
      <c r="L11" s="749"/>
      <c r="M11" s="7"/>
    </row>
    <row r="12" spans="1:21">
      <c r="A12" s="8"/>
      <c r="B12" s="740"/>
      <c r="C12" s="740"/>
      <c r="D12" s="740"/>
      <c r="E12" s="745"/>
      <c r="F12" s="750"/>
      <c r="G12" s="751"/>
      <c r="H12" s="751"/>
      <c r="I12" s="751"/>
      <c r="J12" s="751"/>
      <c r="K12" s="751"/>
      <c r="L12" s="752"/>
      <c r="M12" s="9"/>
    </row>
    <row r="13" spans="1:21" ht="19.5" customHeight="1" thickBot="1">
      <c r="A13" s="10"/>
      <c r="B13" s="740"/>
      <c r="C13" s="740"/>
      <c r="D13" s="740"/>
      <c r="E13" s="745"/>
      <c r="F13" s="753"/>
      <c r="G13" s="754"/>
      <c r="H13" s="754"/>
      <c r="I13" s="754"/>
      <c r="J13" s="754"/>
      <c r="K13" s="754"/>
      <c r="L13" s="755"/>
      <c r="M13" s="11"/>
    </row>
    <row r="14" spans="1:21" ht="21.75" customHeight="1" thickBot="1">
      <c r="A14" s="12"/>
      <c r="B14" s="741"/>
      <c r="C14" s="741"/>
      <c r="D14" s="741"/>
      <c r="E14" s="746"/>
      <c r="F14" s="13" t="s">
        <v>5</v>
      </c>
      <c r="G14" s="14" t="s">
        <v>6</v>
      </c>
      <c r="H14" s="15" t="s">
        <v>7</v>
      </c>
      <c r="I14" s="16" t="s">
        <v>8</v>
      </c>
      <c r="J14" s="13" t="s">
        <v>9</v>
      </c>
      <c r="K14" s="14" t="s">
        <v>10</v>
      </c>
      <c r="L14" s="17" t="s">
        <v>11</v>
      </c>
      <c r="M14" s="18"/>
    </row>
    <row r="15" spans="1:21" ht="17.25" customHeight="1" thickBot="1">
      <c r="A15" s="4"/>
      <c r="B15" s="758" t="s">
        <v>12</v>
      </c>
      <c r="C15" s="759"/>
      <c r="D15" s="759"/>
      <c r="E15" s="759"/>
      <c r="F15" s="759"/>
      <c r="G15" s="759"/>
      <c r="H15" s="759"/>
      <c r="I15" s="759"/>
      <c r="J15" s="759"/>
      <c r="K15" s="759"/>
      <c r="L15" s="760"/>
      <c r="M15" s="5"/>
    </row>
    <row r="16" spans="1:21">
      <c r="A16" s="19"/>
      <c r="B16" s="303" t="s">
        <v>13</v>
      </c>
      <c r="C16" s="304" t="s">
        <v>14</v>
      </c>
      <c r="D16" s="202">
        <v>2.496</v>
      </c>
      <c r="E16" s="203">
        <v>3.7330000000000001</v>
      </c>
      <c r="F16" s="305">
        <v>25034.572176400005</v>
      </c>
      <c r="G16" s="306"/>
      <c r="H16" s="307"/>
      <c r="I16" s="476"/>
      <c r="J16" s="307"/>
      <c r="K16" s="308"/>
      <c r="L16" s="309"/>
      <c r="M16" s="20"/>
      <c r="O16" s="163"/>
      <c r="P16" s="171"/>
      <c r="Q16" s="171"/>
      <c r="R16" s="172"/>
      <c r="S16" s="172"/>
      <c r="T16" s="172"/>
      <c r="U16" s="172"/>
    </row>
    <row r="17" spans="1:21">
      <c r="A17" s="19"/>
      <c r="B17" s="310" t="s">
        <v>15</v>
      </c>
      <c r="C17" s="311" t="s">
        <v>16</v>
      </c>
      <c r="D17" s="186">
        <v>2.4740000000000002</v>
      </c>
      <c r="E17" s="187">
        <v>3.7</v>
      </c>
      <c r="F17" s="312">
        <v>24834.156712800002</v>
      </c>
      <c r="G17" s="313"/>
      <c r="H17" s="314"/>
      <c r="I17" s="477"/>
      <c r="J17" s="314"/>
      <c r="K17" s="315"/>
      <c r="L17" s="316"/>
      <c r="M17" s="20"/>
      <c r="O17" s="163"/>
      <c r="P17" s="171"/>
      <c r="Q17" s="171"/>
      <c r="R17" s="172"/>
      <c r="S17" s="172"/>
      <c r="T17" s="172"/>
      <c r="U17" s="172"/>
    </row>
    <row r="18" spans="1:21">
      <c r="A18" s="19"/>
      <c r="B18" s="310" t="s">
        <v>17</v>
      </c>
      <c r="C18" s="311" t="s">
        <v>18</v>
      </c>
      <c r="D18" s="186">
        <v>2.452</v>
      </c>
      <c r="E18" s="187">
        <v>3.6669999999999998</v>
      </c>
      <c r="F18" s="312">
        <v>24579.369485600004</v>
      </c>
      <c r="G18" s="313"/>
      <c r="H18" s="314"/>
      <c r="I18" s="477"/>
      <c r="J18" s="314"/>
      <c r="K18" s="315"/>
      <c r="L18" s="316"/>
      <c r="M18" s="20"/>
      <c r="O18" s="163"/>
      <c r="P18" s="171"/>
      <c r="Q18" s="171"/>
      <c r="R18" s="172"/>
      <c r="S18" s="172"/>
      <c r="T18" s="172"/>
      <c r="U18" s="172"/>
    </row>
    <row r="19" spans="1:21">
      <c r="A19" s="19"/>
      <c r="B19" s="310" t="s">
        <v>19</v>
      </c>
      <c r="C19" s="311" t="s">
        <v>20</v>
      </c>
      <c r="D19" s="186">
        <v>2.4300000000000002</v>
      </c>
      <c r="E19" s="187">
        <v>3.6339999999999999</v>
      </c>
      <c r="F19" s="312">
        <v>24378.954022000005</v>
      </c>
      <c r="G19" s="313"/>
      <c r="H19" s="314"/>
      <c r="I19" s="477"/>
      <c r="J19" s="314"/>
      <c r="K19" s="315"/>
      <c r="L19" s="316"/>
      <c r="M19" s="20"/>
      <c r="O19" s="163"/>
      <c r="P19" s="171"/>
      <c r="Q19" s="171"/>
      <c r="R19" s="172"/>
      <c r="S19" s="172"/>
      <c r="T19" s="172"/>
      <c r="U19" s="172"/>
    </row>
    <row r="20" spans="1:21">
      <c r="A20" s="19"/>
      <c r="B20" s="310" t="s">
        <v>21</v>
      </c>
      <c r="C20" s="311" t="s">
        <v>22</v>
      </c>
      <c r="D20" s="186">
        <v>2.4079999999999999</v>
      </c>
      <c r="E20" s="187">
        <v>3.601</v>
      </c>
      <c r="F20" s="312">
        <v>24178.5385584</v>
      </c>
      <c r="G20" s="313"/>
      <c r="H20" s="314"/>
      <c r="I20" s="477"/>
      <c r="J20" s="314"/>
      <c r="K20" s="315"/>
      <c r="L20" s="316"/>
      <c r="M20" s="20"/>
      <c r="O20" s="163"/>
      <c r="P20" s="171"/>
      <c r="Q20" s="171"/>
      <c r="R20" s="172"/>
      <c r="S20" s="172"/>
      <c r="T20" s="172"/>
      <c r="U20" s="172"/>
    </row>
    <row r="21" spans="1:21" ht="15.75" thickBot="1">
      <c r="A21" s="19"/>
      <c r="B21" s="317" t="s">
        <v>23</v>
      </c>
      <c r="C21" s="318" t="s">
        <v>24</v>
      </c>
      <c r="D21" s="194">
        <v>2.3860000000000001</v>
      </c>
      <c r="E21" s="195">
        <v>3.5680000000000001</v>
      </c>
      <c r="F21" s="319">
        <v>23978.123094800005</v>
      </c>
      <c r="G21" s="320"/>
      <c r="H21" s="321"/>
      <c r="I21" s="478"/>
      <c r="J21" s="321"/>
      <c r="K21" s="322"/>
      <c r="L21" s="323"/>
      <c r="M21" s="20"/>
      <c r="O21" s="163"/>
      <c r="P21" s="171"/>
      <c r="Q21" s="171"/>
      <c r="R21" s="172"/>
      <c r="S21" s="172"/>
      <c r="T21" s="172"/>
      <c r="U21" s="172"/>
    </row>
    <row r="22" spans="1:21">
      <c r="A22" s="19"/>
      <c r="B22" s="303" t="s">
        <v>25</v>
      </c>
      <c r="C22" s="304" t="s">
        <v>26</v>
      </c>
      <c r="D22" s="202">
        <v>2.3644851999999998</v>
      </c>
      <c r="E22" s="203">
        <v>3.5369999999999999</v>
      </c>
      <c r="F22" s="324">
        <v>21891.594311800003</v>
      </c>
      <c r="G22" s="325">
        <v>25102.224451000002</v>
      </c>
      <c r="H22" s="326"/>
      <c r="I22" s="479"/>
      <c r="J22" s="326"/>
      <c r="K22" s="325"/>
      <c r="L22" s="327"/>
      <c r="M22" s="20"/>
      <c r="O22" s="163"/>
      <c r="P22" s="168"/>
      <c r="Q22" s="171"/>
      <c r="R22" s="172"/>
      <c r="S22" s="172"/>
      <c r="T22" s="172"/>
      <c r="U22" s="172"/>
    </row>
    <row r="23" spans="1:21">
      <c r="A23" s="19"/>
      <c r="B23" s="310" t="s">
        <v>27</v>
      </c>
      <c r="C23" s="311" t="s">
        <v>28</v>
      </c>
      <c r="D23" s="186">
        <v>2.3425511999999999</v>
      </c>
      <c r="E23" s="187">
        <v>3.5042499999999994</v>
      </c>
      <c r="F23" s="328">
        <v>21707.342226200002</v>
      </c>
      <c r="G23" s="329">
        <v>24889.243564199998</v>
      </c>
      <c r="H23" s="330"/>
      <c r="I23" s="480"/>
      <c r="J23" s="326"/>
      <c r="K23" s="329"/>
      <c r="L23" s="327"/>
      <c r="M23" s="11"/>
      <c r="O23" s="163"/>
      <c r="P23" s="168"/>
      <c r="Q23" s="171"/>
      <c r="R23" s="172"/>
      <c r="S23" s="172"/>
      <c r="T23" s="172"/>
      <c r="U23" s="172"/>
    </row>
    <row r="24" spans="1:21">
      <c r="A24" s="12"/>
      <c r="B24" s="310" t="s">
        <v>29</v>
      </c>
      <c r="C24" s="311" t="s">
        <v>30</v>
      </c>
      <c r="D24" s="186">
        <v>2.3206172</v>
      </c>
      <c r="E24" s="187">
        <v>3.4714999999999994</v>
      </c>
      <c r="F24" s="328">
        <v>21471.968954000004</v>
      </c>
      <c r="G24" s="329">
        <v>24621.871199600002</v>
      </c>
      <c r="H24" s="330"/>
      <c r="I24" s="480"/>
      <c r="J24" s="326"/>
      <c r="K24" s="329"/>
      <c r="L24" s="327"/>
      <c r="M24" s="11"/>
      <c r="O24" s="163"/>
      <c r="P24" s="168"/>
      <c r="Q24" s="171"/>
      <c r="R24" s="172"/>
      <c r="S24" s="172"/>
      <c r="T24" s="172"/>
      <c r="U24" s="172"/>
    </row>
    <row r="25" spans="1:21">
      <c r="A25" s="10"/>
      <c r="B25" s="310" t="s">
        <v>31</v>
      </c>
      <c r="C25" s="311" t="s">
        <v>32</v>
      </c>
      <c r="D25" s="186">
        <v>2.2986832000000001</v>
      </c>
      <c r="E25" s="187">
        <v>3.4387500000000002</v>
      </c>
      <c r="F25" s="328">
        <v>21287.716868400003</v>
      </c>
      <c r="G25" s="329">
        <v>24408.890312800009</v>
      </c>
      <c r="H25" s="330"/>
      <c r="I25" s="480"/>
      <c r="J25" s="326"/>
      <c r="K25" s="329"/>
      <c r="L25" s="327"/>
      <c r="M25" s="20"/>
      <c r="O25" s="163"/>
      <c r="P25" s="168"/>
      <c r="Q25" s="171"/>
      <c r="R25" s="172"/>
      <c r="S25" s="172"/>
      <c r="T25" s="172"/>
      <c r="U25" s="172"/>
    </row>
    <row r="26" spans="1:21">
      <c r="A26" s="19"/>
      <c r="B26" s="310" t="s">
        <v>33</v>
      </c>
      <c r="C26" s="311" t="s">
        <v>34</v>
      </c>
      <c r="D26" s="186">
        <v>2.2767492000000003</v>
      </c>
      <c r="E26" s="187">
        <v>3.4059999999999997</v>
      </c>
      <c r="F26" s="328">
        <v>21103.464782800005</v>
      </c>
      <c r="G26" s="329">
        <v>24195.909426000002</v>
      </c>
      <c r="H26" s="330"/>
      <c r="I26" s="480"/>
      <c r="J26" s="326"/>
      <c r="K26" s="329"/>
      <c r="L26" s="327"/>
      <c r="M26" s="5"/>
      <c r="O26" s="163"/>
      <c r="P26" s="168"/>
      <c r="Q26" s="171"/>
      <c r="R26" s="172"/>
      <c r="S26" s="172"/>
      <c r="T26" s="172"/>
      <c r="U26" s="172"/>
    </row>
    <row r="27" spans="1:21" ht="15.75" thickBot="1">
      <c r="A27" s="4"/>
      <c r="B27" s="317" t="s">
        <v>35</v>
      </c>
      <c r="C27" s="318" t="s">
        <v>36</v>
      </c>
      <c r="D27" s="194">
        <v>2.2548151999999999</v>
      </c>
      <c r="E27" s="195">
        <v>3.3732499999999996</v>
      </c>
      <c r="F27" s="331">
        <v>20919.212697200004</v>
      </c>
      <c r="G27" s="332">
        <v>23982.928539200002</v>
      </c>
      <c r="H27" s="333"/>
      <c r="I27" s="481"/>
      <c r="J27" s="334"/>
      <c r="K27" s="332"/>
      <c r="L27" s="335"/>
      <c r="M27" s="18"/>
      <c r="O27" s="163"/>
      <c r="P27" s="168"/>
      <c r="Q27" s="171"/>
      <c r="R27" s="172"/>
      <c r="S27" s="172"/>
      <c r="T27" s="172"/>
      <c r="U27" s="172"/>
    </row>
    <row r="28" spans="1:21">
      <c r="A28" s="10"/>
      <c r="B28" s="336" t="s">
        <v>37</v>
      </c>
      <c r="C28" s="201" t="s">
        <v>38</v>
      </c>
      <c r="D28" s="202">
        <v>2.2328812</v>
      </c>
      <c r="E28" s="203">
        <v>3.3404999999999991</v>
      </c>
      <c r="F28" s="324">
        <v>19869.371271600001</v>
      </c>
      <c r="G28" s="326">
        <v>21173.179632399999</v>
      </c>
      <c r="H28" s="326">
        <v>23769.947652400006</v>
      </c>
      <c r="I28" s="482"/>
      <c r="J28" s="326"/>
      <c r="K28" s="338"/>
      <c r="L28" s="327"/>
      <c r="M28" s="21"/>
      <c r="O28" s="163"/>
      <c r="P28" s="168"/>
      <c r="Q28" s="168"/>
      <c r="R28" s="172"/>
      <c r="S28" s="172"/>
      <c r="T28" s="172"/>
      <c r="U28" s="172"/>
    </row>
    <row r="29" spans="1:21">
      <c r="A29" s="12"/>
      <c r="B29" s="339" t="s">
        <v>39</v>
      </c>
      <c r="C29" s="185" t="s">
        <v>40</v>
      </c>
      <c r="D29" s="186">
        <v>2.2109472000000001</v>
      </c>
      <c r="E29" s="187">
        <v>3.3077499999999995</v>
      </c>
      <c r="F29" s="328">
        <v>19693.605356</v>
      </c>
      <c r="G29" s="330">
        <v>20985.657255600003</v>
      </c>
      <c r="H29" s="330">
        <v>23556.966765600002</v>
      </c>
      <c r="I29" s="483"/>
      <c r="J29" s="330"/>
      <c r="K29" s="340"/>
      <c r="L29" s="341"/>
      <c r="M29" s="22"/>
      <c r="O29" s="163"/>
      <c r="P29" s="168"/>
      <c r="Q29" s="168"/>
      <c r="R29" s="172"/>
      <c r="S29" s="172"/>
      <c r="T29" s="172"/>
      <c r="U29" s="172"/>
    </row>
    <row r="30" spans="1:21">
      <c r="A30" s="10"/>
      <c r="B30" s="339" t="s">
        <v>41</v>
      </c>
      <c r="C30" s="185" t="s">
        <v>42</v>
      </c>
      <c r="D30" s="186">
        <v>2.1890132000000002</v>
      </c>
      <c r="E30" s="187">
        <v>3.2749999999999999</v>
      </c>
      <c r="F30" s="328">
        <v>19466.718253800005</v>
      </c>
      <c r="G30" s="330">
        <v>20743.743401000007</v>
      </c>
      <c r="H30" s="330">
        <v>23289.594401000006</v>
      </c>
      <c r="I30" s="483"/>
      <c r="J30" s="330"/>
      <c r="K30" s="340"/>
      <c r="L30" s="341"/>
      <c r="M30" s="23"/>
      <c r="O30" s="163"/>
      <c r="P30" s="168"/>
      <c r="Q30" s="168"/>
      <c r="R30" s="172"/>
      <c r="S30" s="172"/>
      <c r="T30" s="172"/>
      <c r="U30" s="172"/>
    </row>
    <row r="31" spans="1:21">
      <c r="A31" s="12"/>
      <c r="B31" s="339" t="s">
        <v>43</v>
      </c>
      <c r="C31" s="185" t="s">
        <v>44</v>
      </c>
      <c r="D31" s="186">
        <v>2.1670791999999999</v>
      </c>
      <c r="E31" s="187">
        <v>3.2422499999999999</v>
      </c>
      <c r="F31" s="328">
        <v>19290.952338200004</v>
      </c>
      <c r="G31" s="330">
        <v>20556.221024200004</v>
      </c>
      <c r="H31" s="330">
        <v>23076.613514199998</v>
      </c>
      <c r="I31" s="483"/>
      <c r="J31" s="330"/>
      <c r="K31" s="340"/>
      <c r="L31" s="341"/>
      <c r="M31" s="22"/>
      <c r="O31" s="163"/>
      <c r="P31" s="168"/>
      <c r="Q31" s="168"/>
      <c r="R31" s="172"/>
      <c r="S31" s="172"/>
      <c r="T31" s="172"/>
      <c r="U31" s="172"/>
    </row>
    <row r="32" spans="1:21">
      <c r="A32" s="12"/>
      <c r="B32" s="342" t="s">
        <v>45</v>
      </c>
      <c r="C32" s="177" t="s">
        <v>46</v>
      </c>
      <c r="D32" s="186">
        <v>2.1451452</v>
      </c>
      <c r="E32" s="187">
        <v>3.2094999999999998</v>
      </c>
      <c r="F32" s="324">
        <v>19115.186422600007</v>
      </c>
      <c r="G32" s="326">
        <v>20368.6986474</v>
      </c>
      <c r="H32" s="326">
        <v>22863.632627400002</v>
      </c>
      <c r="I32" s="484"/>
      <c r="J32" s="326"/>
      <c r="K32" s="338"/>
      <c r="L32" s="327"/>
      <c r="M32" s="24"/>
      <c r="O32" s="163"/>
      <c r="P32" s="168"/>
      <c r="Q32" s="168"/>
      <c r="R32" s="172"/>
      <c r="S32" s="172"/>
      <c r="T32" s="172"/>
      <c r="U32" s="172"/>
    </row>
    <row r="33" spans="1:21" ht="15.75" thickBot="1">
      <c r="A33" s="19"/>
      <c r="B33" s="343" t="s">
        <v>47</v>
      </c>
      <c r="C33" s="193" t="s">
        <v>48</v>
      </c>
      <c r="D33" s="194">
        <v>2.1232112000000001</v>
      </c>
      <c r="E33" s="195">
        <v>3.1767499999999993</v>
      </c>
      <c r="F33" s="344">
        <v>18888.299320400001</v>
      </c>
      <c r="G33" s="345">
        <v>20126.784792800001</v>
      </c>
      <c r="H33" s="345">
        <v>22596.260262800006</v>
      </c>
      <c r="I33" s="485"/>
      <c r="J33" s="345"/>
      <c r="K33" s="346"/>
      <c r="L33" s="347"/>
      <c r="M33" s="7"/>
      <c r="O33" s="163"/>
      <c r="P33" s="168"/>
      <c r="Q33" s="168"/>
      <c r="R33" s="172"/>
      <c r="S33" s="172"/>
      <c r="T33" s="172"/>
      <c r="U33" s="172"/>
    </row>
    <row r="34" spans="1:21">
      <c r="A34" s="4"/>
      <c r="B34" s="336" t="s">
        <v>49</v>
      </c>
      <c r="C34" s="201" t="s">
        <v>50</v>
      </c>
      <c r="D34" s="202">
        <v>2.1012771999999997</v>
      </c>
      <c r="E34" s="203">
        <v>3.1439999999999997</v>
      </c>
      <c r="F34" s="348">
        <v>17490.5249248</v>
      </c>
      <c r="G34" s="349">
        <v>18717.253936000005</v>
      </c>
      <c r="H34" s="349">
        <v>19939.262416000001</v>
      </c>
      <c r="I34" s="486">
        <v>22383.279376000002</v>
      </c>
      <c r="J34" s="349"/>
      <c r="K34" s="350"/>
      <c r="L34" s="351"/>
      <c r="M34" s="9"/>
      <c r="O34" s="163"/>
      <c r="P34" s="168"/>
      <c r="Q34" s="168"/>
      <c r="R34" s="173"/>
      <c r="S34" s="172"/>
      <c r="T34" s="172"/>
      <c r="U34" s="172"/>
    </row>
    <row r="35" spans="1:21">
      <c r="A35" s="19"/>
      <c r="B35" s="339" t="s">
        <v>51</v>
      </c>
      <c r="C35" s="185" t="s">
        <v>52</v>
      </c>
      <c r="D35" s="186">
        <v>2.0793432000000003</v>
      </c>
      <c r="E35" s="187">
        <v>3.1112500000000001</v>
      </c>
      <c r="F35" s="328">
        <v>17327.488264200001</v>
      </c>
      <c r="G35" s="330">
        <v>18542.4608142</v>
      </c>
      <c r="H35" s="330">
        <v>19751.740039200002</v>
      </c>
      <c r="I35" s="487">
        <v>22170.298489200009</v>
      </c>
      <c r="J35" s="330"/>
      <c r="K35" s="340"/>
      <c r="L35" s="341"/>
      <c r="M35" s="11"/>
      <c r="O35" s="163"/>
      <c r="P35" s="168"/>
      <c r="Q35" s="168"/>
      <c r="R35" s="173"/>
      <c r="S35" s="172"/>
      <c r="T35" s="172"/>
      <c r="U35" s="172"/>
    </row>
    <row r="36" spans="1:21">
      <c r="A36" s="12"/>
      <c r="B36" s="339" t="s">
        <v>53</v>
      </c>
      <c r="C36" s="185" t="s">
        <v>54</v>
      </c>
      <c r="D36" s="186">
        <v>2.0574091999999999</v>
      </c>
      <c r="E36" s="187">
        <v>3.0784999999999996</v>
      </c>
      <c r="F36" s="328">
        <v>17113.330417000001</v>
      </c>
      <c r="G36" s="330">
        <v>18313.276214599999</v>
      </c>
      <c r="H36" s="330">
        <v>19509.826184599999</v>
      </c>
      <c r="I36" s="487">
        <v>21902.926124599999</v>
      </c>
      <c r="J36" s="330"/>
      <c r="K36" s="340"/>
      <c r="L36" s="341"/>
      <c r="M36" s="18"/>
      <c r="O36" s="163"/>
      <c r="P36" s="168"/>
      <c r="Q36" s="168"/>
      <c r="R36" s="173"/>
      <c r="S36" s="172"/>
      <c r="T36" s="172"/>
      <c r="U36" s="172"/>
    </row>
    <row r="37" spans="1:21">
      <c r="A37" s="12"/>
      <c r="B37" s="339" t="s">
        <v>55</v>
      </c>
      <c r="C37" s="185" t="s">
        <v>56</v>
      </c>
      <c r="D37" s="186">
        <v>2.0354752</v>
      </c>
      <c r="E37" s="187">
        <v>3.04575</v>
      </c>
      <c r="F37" s="328">
        <v>16950.293756400002</v>
      </c>
      <c r="G37" s="330">
        <v>18138.483092800001</v>
      </c>
      <c r="H37" s="330">
        <v>19322.303807800006</v>
      </c>
      <c r="I37" s="487">
        <v>21689.945237800002</v>
      </c>
      <c r="J37" s="330"/>
      <c r="K37" s="340"/>
      <c r="L37" s="341"/>
      <c r="M37" s="5"/>
      <c r="O37" s="163"/>
      <c r="P37" s="168"/>
      <c r="Q37" s="168"/>
      <c r="R37" s="173"/>
      <c r="S37" s="172"/>
      <c r="T37" s="172"/>
      <c r="U37" s="172"/>
    </row>
    <row r="38" spans="1:21">
      <c r="A38" s="10"/>
      <c r="B38" s="339" t="s">
        <v>57</v>
      </c>
      <c r="C38" s="185" t="s">
        <v>58</v>
      </c>
      <c r="D38" s="186">
        <v>2.0135412000000001</v>
      </c>
      <c r="E38" s="187">
        <v>3.0129999999999995</v>
      </c>
      <c r="F38" s="328">
        <v>16787.2570958</v>
      </c>
      <c r="G38" s="330">
        <v>17963.689971</v>
      </c>
      <c r="H38" s="330">
        <v>19134.781431000003</v>
      </c>
      <c r="I38" s="487">
        <v>21476.964351000002</v>
      </c>
      <c r="J38" s="330"/>
      <c r="K38" s="340"/>
      <c r="L38" s="341"/>
      <c r="M38" s="20"/>
      <c r="O38" s="163"/>
      <c r="P38" s="168"/>
      <c r="Q38" s="168"/>
      <c r="R38" s="173"/>
      <c r="S38" s="172"/>
      <c r="T38" s="172"/>
      <c r="U38" s="172"/>
    </row>
    <row r="39" spans="1:21" ht="15.75" thickBot="1">
      <c r="A39" s="19"/>
      <c r="B39" s="343" t="s">
        <v>59</v>
      </c>
      <c r="C39" s="193" t="s">
        <v>60</v>
      </c>
      <c r="D39" s="194">
        <v>1.9916071999999998</v>
      </c>
      <c r="E39" s="195">
        <v>2.9802499999999994</v>
      </c>
      <c r="F39" s="353">
        <v>16573.0992486</v>
      </c>
      <c r="G39" s="354">
        <v>17734.505371399999</v>
      </c>
      <c r="H39" s="354">
        <v>18892.867576400004</v>
      </c>
      <c r="I39" s="487">
        <v>21209.591986399999</v>
      </c>
      <c r="J39" s="354"/>
      <c r="K39" s="355"/>
      <c r="L39" s="356"/>
      <c r="M39" s="11"/>
      <c r="O39" s="163"/>
      <c r="P39" s="168"/>
      <c r="Q39" s="168"/>
      <c r="R39" s="173"/>
      <c r="S39" s="172"/>
      <c r="T39" s="172"/>
      <c r="U39" s="172"/>
    </row>
    <row r="40" spans="1:21">
      <c r="A40" s="4"/>
      <c r="B40" s="336" t="s">
        <v>61</v>
      </c>
      <c r="C40" s="201" t="s">
        <v>62</v>
      </c>
      <c r="D40" s="202">
        <v>1.9696732000000001</v>
      </c>
      <c r="E40" s="203">
        <v>2.9474999999999998</v>
      </c>
      <c r="F40" s="348">
        <v>15576.005091200002</v>
      </c>
      <c r="G40" s="349">
        <v>16410.062588000001</v>
      </c>
      <c r="H40" s="349">
        <v>17555.695537999996</v>
      </c>
      <c r="I40" s="488">
        <v>18705.345199599997</v>
      </c>
      <c r="J40" s="349"/>
      <c r="K40" s="349"/>
      <c r="L40" s="351"/>
      <c r="M40" s="11"/>
      <c r="O40" s="163"/>
      <c r="P40" s="168"/>
      <c r="Q40" s="168"/>
      <c r="R40" s="173"/>
      <c r="S40" s="172"/>
      <c r="T40" s="172"/>
      <c r="U40" s="172"/>
    </row>
    <row r="41" spans="1:21">
      <c r="A41" s="19"/>
      <c r="B41" s="339" t="s">
        <v>63</v>
      </c>
      <c r="C41" s="185" t="s">
        <v>64</v>
      </c>
      <c r="D41" s="186">
        <v>1.9477392</v>
      </c>
      <c r="E41" s="187">
        <v>2.9147499999999997</v>
      </c>
      <c r="F41" s="328">
        <v>15421.043548199999</v>
      </c>
      <c r="G41" s="330">
        <v>16247.0259274</v>
      </c>
      <c r="H41" s="330">
        <v>17379.929622399999</v>
      </c>
      <c r="I41" s="483">
        <v>18517.822822799997</v>
      </c>
      <c r="J41" s="330"/>
      <c r="K41" s="330"/>
      <c r="L41" s="341"/>
      <c r="M41" s="20"/>
      <c r="O41" s="163"/>
      <c r="P41" s="168"/>
      <c r="Q41" s="168"/>
      <c r="R41" s="173"/>
      <c r="S41" s="172"/>
      <c r="T41" s="172"/>
      <c r="U41" s="172"/>
    </row>
    <row r="42" spans="1:21">
      <c r="A42" s="19"/>
      <c r="B42" s="339" t="s">
        <v>65</v>
      </c>
      <c r="C42" s="185" t="s">
        <v>66</v>
      </c>
      <c r="D42" s="186">
        <v>1.9258052000000001</v>
      </c>
      <c r="E42" s="187">
        <v>2.8819999999999997</v>
      </c>
      <c r="F42" s="328">
        <v>15218.7928512</v>
      </c>
      <c r="G42" s="330">
        <v>16032.8680802</v>
      </c>
      <c r="H42" s="330">
        <v>17153.042520199997</v>
      </c>
      <c r="I42" s="483">
        <v>18275.908968200005</v>
      </c>
      <c r="J42" s="330"/>
      <c r="K42" s="330"/>
      <c r="L42" s="341"/>
      <c r="M42" s="5"/>
      <c r="O42" s="163"/>
      <c r="P42" s="168"/>
      <c r="Q42" s="168"/>
      <c r="R42" s="173"/>
      <c r="S42" s="172"/>
      <c r="T42" s="172"/>
      <c r="U42" s="172"/>
    </row>
    <row r="43" spans="1:21">
      <c r="A43" s="12"/>
      <c r="B43" s="339" t="s">
        <v>67</v>
      </c>
      <c r="C43" s="185" t="s">
        <v>68</v>
      </c>
      <c r="D43" s="186">
        <v>1.9038712</v>
      </c>
      <c r="E43" s="187">
        <v>2.8492499999999996</v>
      </c>
      <c r="F43" s="328">
        <v>15063.831308199999</v>
      </c>
      <c r="G43" s="330">
        <v>15869.831419599999</v>
      </c>
      <c r="H43" s="330">
        <v>16977.276604600003</v>
      </c>
      <c r="I43" s="483">
        <v>18088.386591399998</v>
      </c>
      <c r="J43" s="330"/>
      <c r="K43" s="330"/>
      <c r="L43" s="341"/>
      <c r="M43" s="18"/>
      <c r="O43" s="163"/>
      <c r="P43" s="168"/>
      <c r="Q43" s="168"/>
      <c r="R43" s="173"/>
      <c r="S43" s="172"/>
      <c r="T43" s="172"/>
      <c r="U43" s="172"/>
    </row>
    <row r="44" spans="1:21">
      <c r="A44" s="10"/>
      <c r="B44" s="339" t="s">
        <v>69</v>
      </c>
      <c r="C44" s="185" t="s">
        <v>70</v>
      </c>
      <c r="D44" s="186">
        <v>1.8819371999999999</v>
      </c>
      <c r="E44" s="187">
        <v>2.8164999999999996</v>
      </c>
      <c r="F44" s="328">
        <v>14908.869765200001</v>
      </c>
      <c r="G44" s="330">
        <v>15706.794758999997</v>
      </c>
      <c r="H44" s="330">
        <v>16801.510688999999</v>
      </c>
      <c r="I44" s="483">
        <v>17900.864214599998</v>
      </c>
      <c r="J44" s="330"/>
      <c r="K44" s="330"/>
      <c r="L44" s="341"/>
      <c r="M44" s="20"/>
      <c r="O44" s="163"/>
      <c r="P44" s="168"/>
      <c r="Q44" s="168"/>
      <c r="R44" s="173"/>
      <c r="S44" s="172"/>
      <c r="T44" s="172"/>
      <c r="U44" s="172"/>
    </row>
    <row r="45" spans="1:21" ht="15.75" thickBot="1">
      <c r="A45" s="10"/>
      <c r="B45" s="343" t="s">
        <v>71</v>
      </c>
      <c r="C45" s="193" t="s">
        <v>72</v>
      </c>
      <c r="D45" s="194">
        <v>1.8600032000000002</v>
      </c>
      <c r="E45" s="195">
        <v>2.7837499999999999</v>
      </c>
      <c r="F45" s="353">
        <v>14706.619068200003</v>
      </c>
      <c r="G45" s="354">
        <v>15492.636911800004</v>
      </c>
      <c r="H45" s="354">
        <v>16574.623586800004</v>
      </c>
      <c r="I45" s="489">
        <v>17658.950360000003</v>
      </c>
      <c r="J45" s="354"/>
      <c r="K45" s="354"/>
      <c r="L45" s="356"/>
      <c r="M45" s="5"/>
      <c r="O45" s="163"/>
      <c r="P45" s="168"/>
      <c r="Q45" s="168"/>
      <c r="R45" s="173"/>
      <c r="S45" s="172"/>
      <c r="T45" s="172"/>
      <c r="U45" s="172"/>
    </row>
    <row r="46" spans="1:21">
      <c r="A46" s="10"/>
      <c r="B46" s="336" t="s">
        <v>73</v>
      </c>
      <c r="C46" s="201" t="s">
        <v>74</v>
      </c>
      <c r="D46" s="202">
        <v>1.8380692000000001</v>
      </c>
      <c r="E46" s="203">
        <v>2.7509999999999999</v>
      </c>
      <c r="F46" s="348">
        <v>13843.906415200003</v>
      </c>
      <c r="G46" s="349">
        <v>14550.934671200001</v>
      </c>
      <c r="H46" s="349">
        <v>15263.772951200001</v>
      </c>
      <c r="I46" s="488">
        <v>16398.857671200003</v>
      </c>
      <c r="J46" s="349">
        <v>18540.685403200001</v>
      </c>
      <c r="K46" s="350"/>
      <c r="L46" s="351"/>
      <c r="M46" s="5"/>
      <c r="O46" s="163"/>
      <c r="P46" s="168"/>
      <c r="Q46" s="168"/>
      <c r="R46" s="173"/>
      <c r="S46" s="173"/>
      <c r="T46" s="172"/>
      <c r="U46" s="172"/>
    </row>
    <row r="47" spans="1:21">
      <c r="A47" s="4"/>
      <c r="B47" s="339" t="s">
        <v>75</v>
      </c>
      <c r="C47" s="185" t="s">
        <v>76</v>
      </c>
      <c r="D47" s="186">
        <v>1.8161351999999999</v>
      </c>
      <c r="E47" s="187">
        <v>2.7182499999999998</v>
      </c>
      <c r="F47" s="328">
        <v>13696.381884199998</v>
      </c>
      <c r="G47" s="330">
        <v>14395.979699600002</v>
      </c>
      <c r="H47" s="330">
        <v>15100.331809600002</v>
      </c>
      <c r="I47" s="483">
        <v>16223.091755600002</v>
      </c>
      <c r="J47" s="330">
        <v>18340.433771399996</v>
      </c>
      <c r="K47" s="340"/>
      <c r="L47" s="341"/>
      <c r="M47" s="5"/>
      <c r="O47" s="163"/>
      <c r="P47" s="168"/>
      <c r="Q47" s="168"/>
      <c r="R47" s="173"/>
      <c r="S47" s="173"/>
      <c r="T47" s="172"/>
      <c r="U47" s="172"/>
    </row>
    <row r="48" spans="1:21">
      <c r="A48" s="12"/>
      <c r="B48" s="339" t="s">
        <v>77</v>
      </c>
      <c r="C48" s="185" t="s">
        <v>78</v>
      </c>
      <c r="D48" s="186">
        <v>1.7942012000000001</v>
      </c>
      <c r="E48" s="187">
        <v>2.6854999999999993</v>
      </c>
      <c r="F48" s="328">
        <v>13504.762126199999</v>
      </c>
      <c r="G48" s="330">
        <v>14193.742145400001</v>
      </c>
      <c r="H48" s="330">
        <v>14889.608085399997</v>
      </c>
      <c r="I48" s="483">
        <v>15996.204653400002</v>
      </c>
      <c r="J48" s="330">
        <v>18085.790661800002</v>
      </c>
      <c r="K48" s="340"/>
      <c r="L48" s="341"/>
      <c r="M48" s="18"/>
      <c r="O48" s="163"/>
      <c r="P48" s="168"/>
      <c r="Q48" s="168"/>
      <c r="R48" s="173"/>
      <c r="S48" s="173"/>
      <c r="T48" s="172"/>
      <c r="U48" s="172"/>
    </row>
    <row r="49" spans="1:21">
      <c r="A49" s="12"/>
      <c r="B49" s="339" t="s">
        <v>79</v>
      </c>
      <c r="C49" s="185" t="s">
        <v>80</v>
      </c>
      <c r="D49" s="186">
        <v>1.7722671999999999</v>
      </c>
      <c r="E49" s="187">
        <v>2.6527499999999997</v>
      </c>
      <c r="F49" s="328">
        <v>13357.237595200004</v>
      </c>
      <c r="G49" s="330">
        <v>14038.787173800003</v>
      </c>
      <c r="H49" s="330">
        <v>14726.166943799999</v>
      </c>
      <c r="I49" s="483">
        <v>15820.438737799999</v>
      </c>
      <c r="J49" s="330">
        <v>17885.53903</v>
      </c>
      <c r="K49" s="340"/>
      <c r="L49" s="341"/>
      <c r="M49" s="20"/>
      <c r="O49" s="163"/>
      <c r="P49" s="168"/>
      <c r="Q49" s="168"/>
      <c r="R49" s="173"/>
      <c r="S49" s="173"/>
      <c r="T49" s="172"/>
      <c r="U49" s="172"/>
    </row>
    <row r="50" spans="1:21">
      <c r="A50" s="10"/>
      <c r="B50" s="339" t="s">
        <v>81</v>
      </c>
      <c r="C50" s="185" t="s">
        <v>82</v>
      </c>
      <c r="D50" s="186">
        <v>1.7503332000000003</v>
      </c>
      <c r="E50" s="187">
        <v>2.62</v>
      </c>
      <c r="F50" s="328">
        <v>13209.713064200003</v>
      </c>
      <c r="G50" s="330">
        <v>13883.832202200003</v>
      </c>
      <c r="H50" s="330">
        <v>14562.725802199999</v>
      </c>
      <c r="I50" s="483">
        <v>15644.672822200002</v>
      </c>
      <c r="J50" s="330">
        <v>17685.287398200002</v>
      </c>
      <c r="K50" s="340"/>
      <c r="L50" s="341"/>
      <c r="M50" s="20"/>
      <c r="O50" s="163"/>
      <c r="P50" s="168"/>
      <c r="Q50" s="168"/>
      <c r="R50" s="173"/>
      <c r="S50" s="173"/>
      <c r="T50" s="172"/>
      <c r="U50" s="172"/>
    </row>
    <row r="51" spans="1:21" ht="15.75" thickBot="1">
      <c r="A51" s="4"/>
      <c r="B51" s="343" t="s">
        <v>83</v>
      </c>
      <c r="C51" s="193" t="s">
        <v>84</v>
      </c>
      <c r="D51" s="194">
        <v>1.7283991999999999</v>
      </c>
      <c r="E51" s="195">
        <v>2.5872499999999996</v>
      </c>
      <c r="F51" s="353">
        <v>13018.0933062</v>
      </c>
      <c r="G51" s="354">
        <v>13681.594648</v>
      </c>
      <c r="H51" s="354">
        <v>14352.002077999998</v>
      </c>
      <c r="I51" s="489">
        <v>15417.78572</v>
      </c>
      <c r="J51" s="354">
        <v>17430.644288600004</v>
      </c>
      <c r="K51" s="355"/>
      <c r="L51" s="356"/>
      <c r="M51" s="5"/>
      <c r="O51" s="163"/>
      <c r="P51" s="168"/>
      <c r="Q51" s="168"/>
      <c r="R51" s="173"/>
      <c r="S51" s="173"/>
      <c r="T51" s="172"/>
      <c r="U51" s="172"/>
    </row>
    <row r="52" spans="1:21">
      <c r="A52" s="4"/>
      <c r="B52" s="336" t="s">
        <v>85</v>
      </c>
      <c r="C52" s="201" t="s">
        <v>86</v>
      </c>
      <c r="D52" s="202">
        <v>1.7064652</v>
      </c>
      <c r="E52" s="203">
        <v>2.5544999999999995</v>
      </c>
      <c r="F52" s="348">
        <v>12539.608145200005</v>
      </c>
      <c r="G52" s="349">
        <v>12867.887643999999</v>
      </c>
      <c r="H52" s="349">
        <v>13198.848274000004</v>
      </c>
      <c r="I52" s="488">
        <v>14188.560936399997</v>
      </c>
      <c r="J52" s="349">
        <v>15575.589506800001</v>
      </c>
      <c r="K52" s="350">
        <v>16899.432026800001</v>
      </c>
      <c r="L52" s="351">
        <v>17535.8947768</v>
      </c>
      <c r="M52" s="18"/>
      <c r="O52" s="163"/>
      <c r="P52" s="168"/>
      <c r="Q52" s="168"/>
      <c r="R52" s="173"/>
      <c r="S52" s="173"/>
      <c r="T52" s="173"/>
      <c r="U52" s="173"/>
    </row>
    <row r="53" spans="1:21">
      <c r="A53" s="19"/>
      <c r="B53" s="339" t="s">
        <v>87</v>
      </c>
      <c r="C53" s="185" t="s">
        <v>88</v>
      </c>
      <c r="D53" s="186">
        <v>1.6845311999999999</v>
      </c>
      <c r="E53" s="187">
        <v>2.5217499999999999</v>
      </c>
      <c r="F53" s="328">
        <v>12396.326699199999</v>
      </c>
      <c r="G53" s="330">
        <v>12720.3893986</v>
      </c>
      <c r="H53" s="330">
        <v>13047.106943600002</v>
      </c>
      <c r="I53" s="483">
        <v>14025.119794800003</v>
      </c>
      <c r="J53" s="330">
        <v>15396.5533</v>
      </c>
      <c r="K53" s="340">
        <v>16703.423480000001</v>
      </c>
      <c r="L53" s="341">
        <v>17318.670805000002</v>
      </c>
      <c r="M53" s="18"/>
      <c r="O53" s="163"/>
      <c r="P53" s="168"/>
      <c r="Q53" s="168"/>
      <c r="R53" s="173"/>
      <c r="S53" s="173"/>
      <c r="T53" s="173"/>
      <c r="U53" s="173"/>
    </row>
    <row r="54" spans="1:21">
      <c r="A54" s="12"/>
      <c r="B54" s="339" t="s">
        <v>89</v>
      </c>
      <c r="C54" s="185" t="s">
        <v>90</v>
      </c>
      <c r="D54" s="186">
        <v>1.6625972</v>
      </c>
      <c r="E54" s="187">
        <v>2.4889999999999994</v>
      </c>
      <c r="F54" s="328">
        <v>12208.9500262</v>
      </c>
      <c r="G54" s="330">
        <v>12528.822211799999</v>
      </c>
      <c r="H54" s="330">
        <v>12851.296671800004</v>
      </c>
      <c r="I54" s="483">
        <v>13814.396070600002</v>
      </c>
      <c r="J54" s="330">
        <v>15163.1256154</v>
      </c>
      <c r="K54" s="340">
        <v>16453.023455400002</v>
      </c>
      <c r="L54" s="341">
        <v>17047.0553554</v>
      </c>
      <c r="M54" s="11"/>
      <c r="O54" s="163"/>
      <c r="P54" s="168"/>
      <c r="Q54" s="168"/>
      <c r="R54" s="173"/>
      <c r="S54" s="173"/>
      <c r="T54" s="173"/>
      <c r="U54" s="173"/>
    </row>
    <row r="55" spans="1:21">
      <c r="A55" s="19"/>
      <c r="B55" s="339" t="s">
        <v>91</v>
      </c>
      <c r="C55" s="185" t="s">
        <v>92</v>
      </c>
      <c r="D55" s="186">
        <v>1.6406632000000001</v>
      </c>
      <c r="E55" s="187">
        <v>2.4562499999999998</v>
      </c>
      <c r="F55" s="328">
        <v>12065.668580200001</v>
      </c>
      <c r="G55" s="330">
        <v>12381.323966400001</v>
      </c>
      <c r="H55" s="330">
        <v>12699.555341399999</v>
      </c>
      <c r="I55" s="483">
        <v>13650.954929000001</v>
      </c>
      <c r="J55" s="330">
        <v>14984.089408600001</v>
      </c>
      <c r="K55" s="340">
        <v>16257.014908600002</v>
      </c>
      <c r="L55" s="341">
        <v>16829.831383600002</v>
      </c>
      <c r="M55" s="20"/>
      <c r="O55" s="163"/>
      <c r="P55" s="168"/>
      <c r="Q55" s="168"/>
      <c r="R55" s="173"/>
      <c r="S55" s="173"/>
      <c r="T55" s="173"/>
      <c r="U55" s="173"/>
    </row>
    <row r="56" spans="1:21">
      <c r="A56" s="19"/>
      <c r="B56" s="339" t="s">
        <v>93</v>
      </c>
      <c r="C56" s="185" t="s">
        <v>94</v>
      </c>
      <c r="D56" s="186">
        <v>1.6187292</v>
      </c>
      <c r="E56" s="187">
        <v>2.4234999999999998</v>
      </c>
      <c r="F56" s="328">
        <v>11922.3871342</v>
      </c>
      <c r="G56" s="330">
        <v>12233.825721000001</v>
      </c>
      <c r="H56" s="330">
        <v>12547.814011</v>
      </c>
      <c r="I56" s="483">
        <v>13487.513787399999</v>
      </c>
      <c r="J56" s="330">
        <v>14805.053201800003</v>
      </c>
      <c r="K56" s="340">
        <v>16061.0063618</v>
      </c>
      <c r="L56" s="341">
        <v>16612.6074118</v>
      </c>
      <c r="M56" s="11"/>
      <c r="O56" s="163"/>
      <c r="P56" s="168"/>
      <c r="Q56" s="168"/>
      <c r="R56" s="173"/>
      <c r="S56" s="173"/>
      <c r="T56" s="173"/>
      <c r="U56" s="173"/>
    </row>
    <row r="57" spans="1:21" ht="15.75" thickBot="1">
      <c r="A57" s="12"/>
      <c r="B57" s="343" t="s">
        <v>95</v>
      </c>
      <c r="C57" s="193" t="s">
        <v>96</v>
      </c>
      <c r="D57" s="194">
        <v>1.5967952000000001</v>
      </c>
      <c r="E57" s="195">
        <v>2.3907499999999997</v>
      </c>
      <c r="F57" s="344">
        <v>11779.105688199999</v>
      </c>
      <c r="G57" s="345">
        <v>12086.327475600001</v>
      </c>
      <c r="H57" s="345">
        <v>12396.0726806</v>
      </c>
      <c r="I57" s="490">
        <v>13324.072645800001</v>
      </c>
      <c r="J57" s="345">
        <v>14626.016995000002</v>
      </c>
      <c r="K57" s="346">
        <v>15864.997814999999</v>
      </c>
      <c r="L57" s="347">
        <v>16395.383439999998</v>
      </c>
      <c r="M57" s="11"/>
      <c r="O57" s="163"/>
      <c r="P57" s="168"/>
      <c r="Q57" s="168"/>
      <c r="R57" s="173"/>
      <c r="S57" s="173"/>
      <c r="T57" s="173"/>
      <c r="U57" s="173"/>
    </row>
    <row r="58" spans="1:21">
      <c r="A58" s="19"/>
      <c r="B58" s="336" t="s">
        <v>97</v>
      </c>
      <c r="C58" s="201" t="s">
        <v>98</v>
      </c>
      <c r="D58" s="202">
        <v>1.5748612</v>
      </c>
      <c r="E58" s="203">
        <v>2.3579999999999997</v>
      </c>
      <c r="F58" s="357">
        <v>11286.226895199999</v>
      </c>
      <c r="G58" s="337">
        <v>11589.258168799999</v>
      </c>
      <c r="H58" s="358">
        <v>11894.760288800004</v>
      </c>
      <c r="I58" s="491">
        <v>12505.764528800002</v>
      </c>
      <c r="J58" s="359">
        <v>13113.348921600002</v>
      </c>
      <c r="K58" s="358">
        <v>14085.1819376</v>
      </c>
      <c r="L58" s="360">
        <v>15309.0956704</v>
      </c>
      <c r="M58" s="20"/>
      <c r="N58" s="165"/>
      <c r="O58" s="163"/>
      <c r="P58" s="168"/>
      <c r="Q58" s="168"/>
      <c r="R58" s="173"/>
      <c r="S58" s="173"/>
      <c r="T58" s="173"/>
      <c r="U58" s="173"/>
    </row>
    <row r="59" spans="1:21">
      <c r="A59" s="10"/>
      <c r="B59" s="339" t="s">
        <v>99</v>
      </c>
      <c r="C59" s="185" t="s">
        <v>100</v>
      </c>
      <c r="D59" s="186">
        <v>1.5529272000000001</v>
      </c>
      <c r="E59" s="187">
        <v>2.3252499999999996</v>
      </c>
      <c r="F59" s="328">
        <v>11147.188534199999</v>
      </c>
      <c r="G59" s="330">
        <v>11446.003008400001</v>
      </c>
      <c r="H59" s="340">
        <v>11747.2620434</v>
      </c>
      <c r="I59" s="492">
        <v>12349.780113399998</v>
      </c>
      <c r="J59" s="361">
        <v>12949.907780000003</v>
      </c>
      <c r="K59" s="340">
        <v>13909.416021999998</v>
      </c>
      <c r="L59" s="341">
        <v>15117.330208600002</v>
      </c>
      <c r="M59" s="11"/>
      <c r="N59" s="165"/>
      <c r="O59" s="163"/>
      <c r="P59" s="168"/>
      <c r="Q59" s="168"/>
      <c r="R59" s="173"/>
      <c r="S59" s="173"/>
      <c r="T59" s="173"/>
      <c r="U59" s="173"/>
    </row>
    <row r="60" spans="1:21">
      <c r="A60" s="4"/>
      <c r="B60" s="339" t="s">
        <v>101</v>
      </c>
      <c r="C60" s="185" t="s">
        <v>102</v>
      </c>
      <c r="D60" s="186">
        <v>1.5309931999999999</v>
      </c>
      <c r="E60" s="187">
        <v>2.2925</v>
      </c>
      <c r="F60" s="328">
        <v>10964.0549462</v>
      </c>
      <c r="G60" s="330">
        <v>11258.678906600004</v>
      </c>
      <c r="H60" s="340">
        <v>11555.694856600001</v>
      </c>
      <c r="I60" s="492">
        <v>12149.726756599997</v>
      </c>
      <c r="J60" s="361">
        <v>12739.184055800002</v>
      </c>
      <c r="K60" s="340">
        <v>13682.528919799999</v>
      </c>
      <c r="L60" s="341">
        <v>14871.173268999999</v>
      </c>
      <c r="M60" s="5"/>
      <c r="N60" s="165"/>
      <c r="O60" s="163"/>
      <c r="P60" s="168"/>
      <c r="Q60" s="168"/>
      <c r="R60" s="173"/>
      <c r="S60" s="173"/>
      <c r="T60" s="173"/>
      <c r="U60" s="173"/>
    </row>
    <row r="61" spans="1:21">
      <c r="A61" s="19"/>
      <c r="B61" s="339" t="s">
        <v>103</v>
      </c>
      <c r="C61" s="185" t="s">
        <v>104</v>
      </c>
      <c r="D61" s="186">
        <v>1.5090592</v>
      </c>
      <c r="E61" s="187">
        <v>2.2597499999999999</v>
      </c>
      <c r="F61" s="328">
        <v>10825.016585200001</v>
      </c>
      <c r="G61" s="330">
        <v>11115.4237462</v>
      </c>
      <c r="H61" s="340">
        <v>11408.196611199999</v>
      </c>
      <c r="I61" s="492">
        <v>11993.742341200001</v>
      </c>
      <c r="J61" s="361">
        <v>12575.742914200004</v>
      </c>
      <c r="K61" s="340">
        <v>13506.763004199998</v>
      </c>
      <c r="L61" s="341">
        <v>14679.407807199999</v>
      </c>
      <c r="M61" s="18"/>
      <c r="N61" s="165"/>
      <c r="O61" s="163"/>
      <c r="P61" s="168"/>
      <c r="Q61" s="168"/>
      <c r="R61" s="173"/>
      <c r="S61" s="173"/>
      <c r="T61" s="173"/>
      <c r="U61" s="173"/>
    </row>
    <row r="62" spans="1:21">
      <c r="A62" s="4"/>
      <c r="B62" s="339" t="s">
        <v>105</v>
      </c>
      <c r="C62" s="185" t="s">
        <v>106</v>
      </c>
      <c r="D62" s="186">
        <v>1.4871252000000001</v>
      </c>
      <c r="E62" s="187">
        <v>2.2269999999999999</v>
      </c>
      <c r="F62" s="328">
        <v>10685.978224200002</v>
      </c>
      <c r="G62" s="330">
        <v>10972.1685858</v>
      </c>
      <c r="H62" s="340">
        <v>11260.698365800001</v>
      </c>
      <c r="I62" s="492">
        <v>11837.757925800001</v>
      </c>
      <c r="J62" s="361">
        <v>12412.3017726</v>
      </c>
      <c r="K62" s="340">
        <v>13330.997088599999</v>
      </c>
      <c r="L62" s="341">
        <v>14487.642345400001</v>
      </c>
      <c r="M62" s="20"/>
      <c r="N62" s="165"/>
      <c r="O62" s="163"/>
      <c r="P62" s="168"/>
      <c r="Q62" s="168"/>
      <c r="R62" s="173"/>
      <c r="S62" s="173"/>
      <c r="T62" s="173"/>
      <c r="U62" s="173"/>
    </row>
    <row r="63" spans="1:21" ht="15.75" thickBot="1">
      <c r="A63" s="10"/>
      <c r="B63" s="343" t="s">
        <v>107</v>
      </c>
      <c r="C63" s="193" t="s">
        <v>108</v>
      </c>
      <c r="D63" s="194">
        <v>1.4651912</v>
      </c>
      <c r="E63" s="195">
        <v>2.1942499999999998</v>
      </c>
      <c r="F63" s="331">
        <v>10546.939863200003</v>
      </c>
      <c r="G63" s="333">
        <v>10828.913425400002</v>
      </c>
      <c r="H63" s="362">
        <v>11113.200120400001</v>
      </c>
      <c r="I63" s="493">
        <v>11681.773510400004</v>
      </c>
      <c r="J63" s="363">
        <v>12248.860631000003</v>
      </c>
      <c r="K63" s="362">
        <v>13155.231173</v>
      </c>
      <c r="L63" s="364">
        <v>14295.876883600002</v>
      </c>
      <c r="M63" s="5"/>
      <c r="N63" s="165"/>
      <c r="O63" s="163"/>
      <c r="P63" s="168"/>
      <c r="Q63" s="168"/>
      <c r="R63" s="173"/>
      <c r="S63" s="173"/>
      <c r="T63" s="173"/>
      <c r="U63" s="173"/>
    </row>
    <row r="64" spans="1:21">
      <c r="A64" s="12"/>
      <c r="B64" s="336" t="s">
        <v>109</v>
      </c>
      <c r="C64" s="201" t="s">
        <v>110</v>
      </c>
      <c r="D64" s="202">
        <v>1.4432572000000001</v>
      </c>
      <c r="E64" s="203">
        <v>2.1614999999999998</v>
      </c>
      <c r="F64" s="357">
        <v>10083.762665199998</v>
      </c>
      <c r="G64" s="337">
        <v>10361.545713600002</v>
      </c>
      <c r="H64" s="358">
        <v>10641.589323600001</v>
      </c>
      <c r="I64" s="491">
        <v>10921.6329336</v>
      </c>
      <c r="J64" s="359">
        <v>11481.720153600001</v>
      </c>
      <c r="K64" s="358">
        <v>11761.7637636</v>
      </c>
      <c r="L64" s="360">
        <v>13208.3876808</v>
      </c>
      <c r="M64" s="5"/>
      <c r="N64" s="165"/>
      <c r="O64" s="163"/>
      <c r="P64" s="168"/>
      <c r="Q64" s="168"/>
      <c r="R64" s="173"/>
      <c r="S64" s="173"/>
      <c r="T64" s="173"/>
      <c r="U64" s="173"/>
    </row>
    <row r="65" spans="1:21">
      <c r="A65" s="19"/>
      <c r="B65" s="339" t="s">
        <v>111</v>
      </c>
      <c r="C65" s="185" t="s">
        <v>112</v>
      </c>
      <c r="D65" s="186">
        <v>1.4213232</v>
      </c>
      <c r="E65" s="187">
        <v>2.1287500000000001</v>
      </c>
      <c r="F65" s="328">
        <v>9948.9673891999973</v>
      </c>
      <c r="G65" s="330">
        <v>10222.533638199999</v>
      </c>
      <c r="H65" s="340">
        <v>10498.334163200001</v>
      </c>
      <c r="I65" s="492">
        <v>10774.134688200002</v>
      </c>
      <c r="J65" s="361">
        <v>11325.735738200001</v>
      </c>
      <c r="K65" s="340">
        <v>11601.536263200005</v>
      </c>
      <c r="L65" s="341">
        <v>13028.378680200001</v>
      </c>
      <c r="M65" s="11"/>
      <c r="N65" s="165"/>
      <c r="O65" s="163"/>
      <c r="P65" s="168"/>
      <c r="Q65" s="168"/>
      <c r="R65" s="173"/>
      <c r="S65" s="173"/>
      <c r="T65" s="173"/>
      <c r="U65" s="173"/>
    </row>
    <row r="66" spans="1:21">
      <c r="A66" s="19"/>
      <c r="B66" s="339" t="s">
        <v>113</v>
      </c>
      <c r="C66" s="185" t="s">
        <v>114</v>
      </c>
      <c r="D66" s="186">
        <v>1.3993891999999999</v>
      </c>
      <c r="E66" s="187">
        <v>2.0959999999999996</v>
      </c>
      <c r="F66" s="328">
        <v>9770.0768862000004</v>
      </c>
      <c r="G66" s="330">
        <v>10039.4526214</v>
      </c>
      <c r="H66" s="340">
        <v>10311.0100614</v>
      </c>
      <c r="I66" s="492">
        <v>10582.567501400001</v>
      </c>
      <c r="J66" s="361">
        <v>11125.6823814</v>
      </c>
      <c r="K66" s="340">
        <v>11397.2398214</v>
      </c>
      <c r="L66" s="341">
        <v>12797.248492999999</v>
      </c>
      <c r="M66" s="18"/>
      <c r="N66" s="165"/>
      <c r="O66" s="163"/>
      <c r="P66" s="168"/>
      <c r="Q66" s="168"/>
      <c r="R66" s="173"/>
      <c r="S66" s="173"/>
      <c r="T66" s="173"/>
      <c r="U66" s="173"/>
    </row>
    <row r="67" spans="1:21">
      <c r="A67" s="12"/>
      <c r="B67" s="339" t="s">
        <v>115</v>
      </c>
      <c r="C67" s="185" t="s">
        <v>116</v>
      </c>
      <c r="D67" s="186">
        <v>1.3774552</v>
      </c>
      <c r="E67" s="187">
        <v>2.0632499999999996</v>
      </c>
      <c r="F67" s="328">
        <v>9635.2816101999979</v>
      </c>
      <c r="G67" s="330">
        <v>9900.4405459999998</v>
      </c>
      <c r="H67" s="340">
        <v>10167.754900999997</v>
      </c>
      <c r="I67" s="492">
        <v>10435.069256000001</v>
      </c>
      <c r="J67" s="361">
        <v>10969.697966</v>
      </c>
      <c r="K67" s="340">
        <v>11237.012321</v>
      </c>
      <c r="L67" s="341">
        <v>12617.239492400004</v>
      </c>
      <c r="M67" s="20"/>
      <c r="N67" s="165"/>
      <c r="O67" s="163"/>
      <c r="P67" s="168"/>
      <c r="Q67" s="168"/>
      <c r="R67" s="173"/>
      <c r="S67" s="173"/>
      <c r="T67" s="173"/>
      <c r="U67" s="173"/>
    </row>
    <row r="68" spans="1:21">
      <c r="A68" s="10"/>
      <c r="B68" s="339" t="s">
        <v>117</v>
      </c>
      <c r="C68" s="185" t="s">
        <v>118</v>
      </c>
      <c r="D68" s="186">
        <v>1.3555212000000001</v>
      </c>
      <c r="E68" s="187">
        <v>2.0305</v>
      </c>
      <c r="F68" s="328">
        <v>9500.4863342000008</v>
      </c>
      <c r="G68" s="330">
        <v>9761.4284706000017</v>
      </c>
      <c r="H68" s="340">
        <v>10024.4997406</v>
      </c>
      <c r="I68" s="492">
        <v>10287.571010600001</v>
      </c>
      <c r="J68" s="361">
        <v>10813.7135506</v>
      </c>
      <c r="K68" s="340">
        <v>11076.7848206</v>
      </c>
      <c r="L68" s="341">
        <v>12437.230491800003</v>
      </c>
      <c r="M68" s="20"/>
      <c r="N68" s="165"/>
      <c r="O68" s="163"/>
      <c r="P68" s="168"/>
      <c r="Q68" s="168"/>
      <c r="R68" s="173"/>
      <c r="S68" s="173"/>
      <c r="T68" s="173"/>
      <c r="U68" s="173"/>
    </row>
    <row r="69" spans="1:21" ht="15.75" thickBot="1">
      <c r="A69" s="4"/>
      <c r="B69" s="343" t="s">
        <v>119</v>
      </c>
      <c r="C69" s="193" t="s">
        <v>120</v>
      </c>
      <c r="D69" s="194">
        <v>1.3335872000000002</v>
      </c>
      <c r="E69" s="195">
        <v>1.9977499999999997</v>
      </c>
      <c r="F69" s="331">
        <v>9365.6910582</v>
      </c>
      <c r="G69" s="333">
        <v>9622.4163952000017</v>
      </c>
      <c r="H69" s="362">
        <v>9881.244580200002</v>
      </c>
      <c r="I69" s="493">
        <v>10140.072765200004</v>
      </c>
      <c r="J69" s="363">
        <v>10657.729135200003</v>
      </c>
      <c r="K69" s="362">
        <v>10916.557320200001</v>
      </c>
      <c r="L69" s="364">
        <v>12257.2214912</v>
      </c>
      <c r="M69" s="5"/>
      <c r="N69" s="165"/>
      <c r="O69" s="163"/>
      <c r="P69" s="168"/>
      <c r="Q69" s="168"/>
      <c r="R69" s="173"/>
      <c r="S69" s="173"/>
      <c r="T69" s="173"/>
      <c r="U69" s="173"/>
    </row>
    <row r="70" spans="1:21">
      <c r="A70" s="12"/>
      <c r="B70" s="336" t="s">
        <v>121</v>
      </c>
      <c r="C70" s="201" t="s">
        <v>122</v>
      </c>
      <c r="D70" s="202">
        <v>1.3116532000000001</v>
      </c>
      <c r="E70" s="203">
        <v>1.9650000000000001</v>
      </c>
      <c r="F70" s="357">
        <v>8976.3106822000009</v>
      </c>
      <c r="G70" s="365">
        <v>9228.8192197999997</v>
      </c>
      <c r="H70" s="366">
        <v>9483.4043198000018</v>
      </c>
      <c r="I70" s="491">
        <v>9737.9894198000002</v>
      </c>
      <c r="J70" s="367">
        <v>9992.5745198000022</v>
      </c>
      <c r="K70" s="366">
        <v>10247.159619800002</v>
      </c>
      <c r="L70" s="360">
        <v>11010.207474599998</v>
      </c>
      <c r="M70" s="18"/>
      <c r="N70" s="165"/>
      <c r="O70" s="163"/>
      <c r="P70" s="168"/>
      <c r="Q70" s="168"/>
      <c r="R70" s="173"/>
      <c r="S70" s="173"/>
      <c r="T70" s="173"/>
      <c r="U70" s="173"/>
    </row>
    <row r="71" spans="1:21">
      <c r="A71" s="10"/>
      <c r="B71" s="339" t="s">
        <v>123</v>
      </c>
      <c r="C71" s="185" t="s">
        <v>124</v>
      </c>
      <c r="D71" s="186">
        <v>1.2897192</v>
      </c>
      <c r="E71" s="187">
        <v>1.9322499999999998</v>
      </c>
      <c r="F71" s="328">
        <v>8801.6632642000004</v>
      </c>
      <c r="G71" s="368">
        <v>9049.981287999999</v>
      </c>
      <c r="H71" s="369">
        <v>9300.3233029999992</v>
      </c>
      <c r="I71" s="492">
        <v>9550.6653180000012</v>
      </c>
      <c r="J71" s="370">
        <v>9801.0073330000032</v>
      </c>
      <c r="K71" s="369">
        <v>10051.349348</v>
      </c>
      <c r="L71" s="341">
        <v>10799.483750399999</v>
      </c>
      <c r="M71" s="18"/>
      <c r="N71" s="165"/>
      <c r="O71" s="163"/>
      <c r="P71" s="168"/>
      <c r="Q71" s="168"/>
      <c r="R71" s="173"/>
      <c r="S71" s="173"/>
      <c r="T71" s="173"/>
      <c r="U71" s="173"/>
    </row>
    <row r="72" spans="1:21">
      <c r="A72" s="10"/>
      <c r="B72" s="339" t="s">
        <v>125</v>
      </c>
      <c r="C72" s="185" t="s">
        <v>126</v>
      </c>
      <c r="D72" s="186">
        <v>1.2677852000000001</v>
      </c>
      <c r="E72" s="187">
        <v>1.8994999999999997</v>
      </c>
      <c r="F72" s="328">
        <v>8627.0158461999999</v>
      </c>
      <c r="G72" s="368">
        <v>8871.1433562000002</v>
      </c>
      <c r="H72" s="369">
        <v>9117.2422862000003</v>
      </c>
      <c r="I72" s="492">
        <v>9363.3412162000004</v>
      </c>
      <c r="J72" s="370">
        <v>9609.4401462000005</v>
      </c>
      <c r="K72" s="369">
        <v>9855.5390761999988</v>
      </c>
      <c r="L72" s="341">
        <v>10588.7600262</v>
      </c>
      <c r="M72" s="11"/>
      <c r="N72" s="165"/>
      <c r="O72" s="163"/>
      <c r="P72" s="168"/>
      <c r="Q72" s="168"/>
      <c r="R72" s="173"/>
      <c r="S72" s="173"/>
      <c r="T72" s="173"/>
      <c r="U72" s="173"/>
    </row>
    <row r="73" spans="1:21">
      <c r="A73" s="10"/>
      <c r="B73" s="339" t="s">
        <v>127</v>
      </c>
      <c r="C73" s="185" t="s">
        <v>128</v>
      </c>
      <c r="D73" s="186">
        <v>1.2458511999999999</v>
      </c>
      <c r="E73" s="187">
        <v>1.8667499999999999</v>
      </c>
      <c r="F73" s="328">
        <v>8496.4636552000011</v>
      </c>
      <c r="G73" s="368">
        <v>8736.3743658000003</v>
      </c>
      <c r="H73" s="369">
        <v>8978.2302108000003</v>
      </c>
      <c r="I73" s="492">
        <v>9220.0860558000004</v>
      </c>
      <c r="J73" s="370">
        <v>9461.9419008000004</v>
      </c>
      <c r="K73" s="369">
        <v>9703.7977457999987</v>
      </c>
      <c r="L73" s="341">
        <v>10425.318884600001</v>
      </c>
      <c r="M73" s="20"/>
      <c r="N73" s="165"/>
      <c r="O73" s="163"/>
      <c r="P73" s="168"/>
      <c r="Q73" s="168"/>
      <c r="R73" s="173"/>
      <c r="S73" s="173"/>
      <c r="T73" s="173"/>
      <c r="U73" s="173"/>
    </row>
    <row r="74" spans="1:21">
      <c r="A74" s="4"/>
      <c r="B74" s="339" t="s">
        <v>129</v>
      </c>
      <c r="C74" s="185" t="s">
        <v>130</v>
      </c>
      <c r="D74" s="186">
        <v>1.2239172</v>
      </c>
      <c r="E74" s="187">
        <v>1.8339999999999996</v>
      </c>
      <c r="F74" s="328">
        <v>8365.9114642000004</v>
      </c>
      <c r="G74" s="368">
        <v>8601.6053754000022</v>
      </c>
      <c r="H74" s="369">
        <v>8839.2181353999986</v>
      </c>
      <c r="I74" s="492">
        <v>9076.8308954000022</v>
      </c>
      <c r="J74" s="370">
        <v>9314.4436554000004</v>
      </c>
      <c r="K74" s="369">
        <v>9552.0564154000003</v>
      </c>
      <c r="L74" s="341">
        <v>10261.877743000003</v>
      </c>
      <c r="M74" s="11"/>
      <c r="N74" s="165"/>
      <c r="O74" s="163"/>
      <c r="P74" s="168"/>
      <c r="Q74" s="168"/>
      <c r="R74" s="173"/>
      <c r="S74" s="173"/>
      <c r="T74" s="173"/>
      <c r="U74" s="173"/>
    </row>
    <row r="75" spans="1:21" ht="15.75" thickBot="1">
      <c r="A75" s="12"/>
      <c r="B75" s="343" t="s">
        <v>131</v>
      </c>
      <c r="C75" s="193" t="s">
        <v>132</v>
      </c>
      <c r="D75" s="194">
        <v>1.2019832000000001</v>
      </c>
      <c r="E75" s="195">
        <v>1.80125</v>
      </c>
      <c r="F75" s="331">
        <v>8235.3592732000016</v>
      </c>
      <c r="G75" s="371">
        <v>8466.8363850000023</v>
      </c>
      <c r="H75" s="372">
        <v>8700.2060600000004</v>
      </c>
      <c r="I75" s="493">
        <v>8933.5757350000022</v>
      </c>
      <c r="J75" s="373">
        <v>9166.9454100000003</v>
      </c>
      <c r="K75" s="372">
        <v>9400.3150850000002</v>
      </c>
      <c r="L75" s="364">
        <v>10098.436601399999</v>
      </c>
      <c r="M75" s="11"/>
      <c r="N75" s="165"/>
      <c r="O75" s="163"/>
      <c r="P75" s="168"/>
      <c r="Q75" s="168"/>
      <c r="R75" s="173"/>
      <c r="S75" s="173"/>
      <c r="T75" s="173"/>
      <c r="U75" s="173"/>
    </row>
    <row r="76" spans="1:21">
      <c r="A76" s="12"/>
      <c r="B76" s="336" t="s">
        <v>133</v>
      </c>
      <c r="C76" s="374" t="s">
        <v>134</v>
      </c>
      <c r="D76" s="202">
        <v>1.1800492</v>
      </c>
      <c r="E76" s="203">
        <v>1.7685</v>
      </c>
      <c r="F76" s="375">
        <v>7875.6804922000001</v>
      </c>
      <c r="G76" s="365">
        <v>8102.9408045999999</v>
      </c>
      <c r="H76" s="366">
        <v>8332.0673945999988</v>
      </c>
      <c r="I76" s="491">
        <v>8561.1939846000005</v>
      </c>
      <c r="J76" s="367">
        <v>8561.1939846000005</v>
      </c>
      <c r="K76" s="366">
        <v>9019.4471646000002</v>
      </c>
      <c r="L76" s="360">
        <v>9248.5737545999982</v>
      </c>
      <c r="M76" s="20"/>
      <c r="N76" s="165"/>
      <c r="O76" s="163"/>
      <c r="P76" s="168"/>
      <c r="Q76" s="168"/>
      <c r="R76" s="173"/>
      <c r="S76" s="173"/>
      <c r="T76" s="173"/>
      <c r="U76" s="173"/>
    </row>
    <row r="77" spans="1:21">
      <c r="A77" s="10"/>
      <c r="B77" s="339" t="s">
        <v>135</v>
      </c>
      <c r="C77" s="376" t="s">
        <v>136</v>
      </c>
      <c r="D77" s="186">
        <v>1.1581152000000001</v>
      </c>
      <c r="E77" s="187">
        <v>1.7357499999999997</v>
      </c>
      <c r="F77" s="377">
        <v>7749.3713862000004</v>
      </c>
      <c r="G77" s="368">
        <v>7972.4148992</v>
      </c>
      <c r="H77" s="369">
        <v>8197.2984041999989</v>
      </c>
      <c r="I77" s="492">
        <v>8422.1819091999987</v>
      </c>
      <c r="J77" s="370">
        <v>8422.1819091999987</v>
      </c>
      <c r="K77" s="369">
        <v>8871.9489192000001</v>
      </c>
      <c r="L77" s="341">
        <v>9096.8324241999999</v>
      </c>
      <c r="M77" s="11"/>
      <c r="N77" s="165"/>
      <c r="O77" s="163"/>
      <c r="P77" s="168"/>
      <c r="Q77" s="168"/>
      <c r="R77" s="173"/>
      <c r="S77" s="173"/>
      <c r="T77" s="173"/>
      <c r="U77" s="173"/>
    </row>
    <row r="78" spans="1:21">
      <c r="A78" s="4"/>
      <c r="B78" s="339" t="s">
        <v>137</v>
      </c>
      <c r="C78" s="376" t="s">
        <v>138</v>
      </c>
      <c r="D78" s="186">
        <v>1.1361812</v>
      </c>
      <c r="E78" s="187">
        <v>1.7029999999999998</v>
      </c>
      <c r="F78" s="377">
        <v>7578.9670531999991</v>
      </c>
      <c r="G78" s="368">
        <v>7797.8200523999994</v>
      </c>
      <c r="H78" s="369">
        <v>8018.4604724000001</v>
      </c>
      <c r="I78" s="492">
        <v>8239.1008924000016</v>
      </c>
      <c r="J78" s="370">
        <v>8239.1008924000016</v>
      </c>
      <c r="K78" s="369">
        <v>8680.3817324000011</v>
      </c>
      <c r="L78" s="341">
        <v>8901.0221524000026</v>
      </c>
      <c r="M78" s="5"/>
      <c r="N78" s="165"/>
      <c r="O78" s="163"/>
      <c r="P78" s="168"/>
      <c r="Q78" s="168"/>
      <c r="R78" s="173"/>
      <c r="S78" s="173"/>
      <c r="T78" s="173"/>
      <c r="U78" s="173"/>
    </row>
    <row r="79" spans="1:21">
      <c r="A79" s="4"/>
      <c r="B79" s="339" t="s">
        <v>139</v>
      </c>
      <c r="C79" s="376" t="s">
        <v>140</v>
      </c>
      <c r="D79" s="186">
        <v>1.1142471999999999</v>
      </c>
      <c r="E79" s="187">
        <v>1.6702499999999996</v>
      </c>
      <c r="F79" s="377">
        <v>7452.6579472000003</v>
      </c>
      <c r="G79" s="368">
        <v>7667.2941469999996</v>
      </c>
      <c r="H79" s="369">
        <v>7883.6914820000002</v>
      </c>
      <c r="I79" s="492">
        <v>8100.0888170000007</v>
      </c>
      <c r="J79" s="370">
        <v>8100.0888170000007</v>
      </c>
      <c r="K79" s="369">
        <v>8532.8834870000028</v>
      </c>
      <c r="L79" s="341">
        <v>8749.2808220000006</v>
      </c>
      <c r="M79" s="18"/>
      <c r="N79" s="165"/>
      <c r="O79" s="163"/>
      <c r="P79" s="168"/>
      <c r="Q79" s="168"/>
      <c r="R79" s="173"/>
      <c r="S79" s="173"/>
      <c r="T79" s="173"/>
      <c r="U79" s="173"/>
    </row>
    <row r="80" spans="1:21">
      <c r="A80" s="19"/>
      <c r="B80" s="378" t="s">
        <v>141</v>
      </c>
      <c r="C80" s="379" t="s">
        <v>142</v>
      </c>
      <c r="D80" s="186">
        <v>1.0923132</v>
      </c>
      <c r="E80" s="187">
        <v>1.6375</v>
      </c>
      <c r="F80" s="380">
        <v>7326.3488412000006</v>
      </c>
      <c r="G80" s="381">
        <v>7536.7682416000007</v>
      </c>
      <c r="H80" s="382">
        <v>7748.9224916000003</v>
      </c>
      <c r="I80" s="492">
        <v>7961.0767416000008</v>
      </c>
      <c r="J80" s="383">
        <v>7961.0767416000008</v>
      </c>
      <c r="K80" s="382">
        <v>8385.3852416000009</v>
      </c>
      <c r="L80" s="341">
        <v>8597.5394916000005</v>
      </c>
      <c r="M80" s="5"/>
      <c r="N80" s="165"/>
      <c r="O80" s="163"/>
      <c r="P80" s="168"/>
      <c r="Q80" s="168"/>
      <c r="R80" s="173"/>
      <c r="S80" s="173"/>
      <c r="T80" s="173"/>
      <c r="U80" s="173"/>
    </row>
    <row r="81" spans="1:21" ht="15.75" thickBot="1">
      <c r="A81" s="12"/>
      <c r="B81" s="343" t="s">
        <v>143</v>
      </c>
      <c r="C81" s="384" t="s">
        <v>144</v>
      </c>
      <c r="D81" s="194">
        <v>1.0703792000000001</v>
      </c>
      <c r="E81" s="195">
        <v>1.6047499999999999</v>
      </c>
      <c r="F81" s="385">
        <v>7155.9445082000002</v>
      </c>
      <c r="G81" s="371">
        <v>7362.173394800001</v>
      </c>
      <c r="H81" s="372">
        <v>7570.0845597999996</v>
      </c>
      <c r="I81" s="493">
        <v>7777.9957248000019</v>
      </c>
      <c r="J81" s="373">
        <v>7777.9957248000019</v>
      </c>
      <c r="K81" s="372">
        <v>8193.8180548</v>
      </c>
      <c r="L81" s="364">
        <v>8401.7292198000014</v>
      </c>
      <c r="M81" s="5"/>
      <c r="N81" s="165"/>
      <c r="O81" s="163"/>
      <c r="P81" s="168"/>
      <c r="Q81" s="168"/>
      <c r="R81" s="173"/>
      <c r="S81" s="173"/>
      <c r="T81" s="173"/>
      <c r="U81" s="173"/>
    </row>
    <row r="82" spans="1:21">
      <c r="A82" s="10"/>
      <c r="B82" s="386" t="s">
        <v>145</v>
      </c>
      <c r="C82" s="201" t="s">
        <v>146</v>
      </c>
      <c r="D82" s="202">
        <v>1.0484452000000002</v>
      </c>
      <c r="E82" s="203">
        <v>1.5719999999999998</v>
      </c>
      <c r="F82" s="357">
        <v>6825.9673222000001</v>
      </c>
      <c r="G82" s="387">
        <v>6824.3113294000004</v>
      </c>
      <c r="H82" s="358">
        <v>7027.9794094000017</v>
      </c>
      <c r="I82" s="491">
        <v>7027.9794094000017</v>
      </c>
      <c r="J82" s="359">
        <v>7231.6474893999994</v>
      </c>
      <c r="K82" s="358">
        <v>7435.3155694000016</v>
      </c>
      <c r="L82" s="360">
        <v>7638.9836494000001</v>
      </c>
      <c r="M82" s="18"/>
      <c r="N82" s="165"/>
      <c r="O82" s="163"/>
      <c r="P82" s="168"/>
      <c r="Q82" s="168"/>
      <c r="R82" s="173"/>
      <c r="S82" s="173"/>
      <c r="T82" s="173"/>
      <c r="U82" s="173"/>
    </row>
    <row r="83" spans="1:21">
      <c r="A83" s="10"/>
      <c r="B83" s="388" t="s">
        <v>147</v>
      </c>
      <c r="C83" s="185" t="s">
        <v>148</v>
      </c>
      <c r="D83" s="186">
        <v>1.0265112000000001</v>
      </c>
      <c r="E83" s="187">
        <v>1.5392499999999998</v>
      </c>
      <c r="F83" s="328">
        <v>6703.9013012000005</v>
      </c>
      <c r="G83" s="329">
        <v>6702.2715940000007</v>
      </c>
      <c r="H83" s="340">
        <v>6901.696589000001</v>
      </c>
      <c r="I83" s="492">
        <v>6901.696589000001</v>
      </c>
      <c r="J83" s="361">
        <v>7101.1215840000013</v>
      </c>
      <c r="K83" s="340">
        <v>7300.5465790000007</v>
      </c>
      <c r="L83" s="341">
        <v>7499.9715740000001</v>
      </c>
      <c r="M83" s="11"/>
      <c r="N83" s="165"/>
      <c r="O83" s="163"/>
      <c r="P83" s="168"/>
      <c r="Q83" s="168"/>
      <c r="R83" s="173"/>
      <c r="S83" s="173"/>
      <c r="T83" s="173"/>
      <c r="U83" s="173"/>
    </row>
    <row r="84" spans="1:21">
      <c r="A84" s="10"/>
      <c r="B84" s="388" t="s">
        <v>149</v>
      </c>
      <c r="C84" s="185" t="s">
        <v>150</v>
      </c>
      <c r="D84" s="186">
        <v>1.0045771999999999</v>
      </c>
      <c r="E84" s="187">
        <v>1.5064999999999997</v>
      </c>
      <c r="F84" s="328">
        <v>6537.7400532000001</v>
      </c>
      <c r="G84" s="329">
        <v>6536.1629172000003</v>
      </c>
      <c r="H84" s="340">
        <v>6731.3448272000014</v>
      </c>
      <c r="I84" s="492">
        <v>6731.3448272000014</v>
      </c>
      <c r="J84" s="361">
        <v>6926.5267372000008</v>
      </c>
      <c r="K84" s="340">
        <v>7121.7086472000001</v>
      </c>
      <c r="L84" s="341">
        <v>7316.8905572000003</v>
      </c>
      <c r="M84" s="11"/>
      <c r="N84" s="165"/>
      <c r="O84" s="163"/>
      <c r="P84" s="168"/>
      <c r="Q84" s="168"/>
      <c r="R84" s="173"/>
      <c r="S84" s="173"/>
      <c r="T84" s="173"/>
      <c r="U84" s="173"/>
    </row>
    <row r="85" spans="1:21">
      <c r="A85" s="4"/>
      <c r="B85" s="388" t="s">
        <v>151</v>
      </c>
      <c r="C85" s="185" t="s">
        <v>152</v>
      </c>
      <c r="D85" s="186">
        <v>0.98264320000000005</v>
      </c>
      <c r="E85" s="187">
        <v>1.4737499999999999</v>
      </c>
      <c r="F85" s="328">
        <v>6415.6740322000005</v>
      </c>
      <c r="G85" s="329">
        <v>6414.1231818000006</v>
      </c>
      <c r="H85" s="340">
        <v>6605.0620067999998</v>
      </c>
      <c r="I85" s="492">
        <v>6605.0620067999998</v>
      </c>
      <c r="J85" s="361">
        <v>6796.0008318</v>
      </c>
      <c r="K85" s="340">
        <v>6986.9396568000002</v>
      </c>
      <c r="L85" s="341">
        <v>7177.8784817999995</v>
      </c>
      <c r="M85" s="20"/>
      <c r="N85" s="165"/>
      <c r="O85" s="163"/>
      <c r="P85" s="168"/>
      <c r="Q85" s="168"/>
      <c r="R85" s="173"/>
      <c r="S85" s="173"/>
      <c r="T85" s="173"/>
      <c r="U85" s="173"/>
    </row>
    <row r="86" spans="1:21">
      <c r="A86" s="12"/>
      <c r="B86" s="388" t="s">
        <v>153</v>
      </c>
      <c r="C86" s="185" t="s">
        <v>154</v>
      </c>
      <c r="D86" s="186">
        <v>0.96070920000000004</v>
      </c>
      <c r="E86" s="187">
        <v>1.4409999999999998</v>
      </c>
      <c r="F86" s="328">
        <v>6293.6080112</v>
      </c>
      <c r="G86" s="329">
        <v>6292.083446399999</v>
      </c>
      <c r="H86" s="340">
        <v>6478.7791863999992</v>
      </c>
      <c r="I86" s="492">
        <v>6478.7791863999992</v>
      </c>
      <c r="J86" s="361">
        <v>6665.4749264000002</v>
      </c>
      <c r="K86" s="340">
        <v>6852.1706663999994</v>
      </c>
      <c r="L86" s="341">
        <v>7038.8664064000004</v>
      </c>
      <c r="M86" s="18"/>
      <c r="N86" s="165"/>
      <c r="O86" s="163"/>
      <c r="P86" s="168"/>
      <c r="Q86" s="168"/>
      <c r="R86" s="173"/>
      <c r="S86" s="173"/>
      <c r="T86" s="173"/>
      <c r="U86" s="173"/>
    </row>
    <row r="87" spans="1:21" ht="15.75" thickBot="1">
      <c r="A87" s="12"/>
      <c r="B87" s="389" t="s">
        <v>155</v>
      </c>
      <c r="C87" s="193" t="s">
        <v>156</v>
      </c>
      <c r="D87" s="194">
        <v>0.93877520000000014</v>
      </c>
      <c r="E87" s="195">
        <v>1.4082499999999998</v>
      </c>
      <c r="F87" s="331">
        <v>6127.4467632000005</v>
      </c>
      <c r="G87" s="332">
        <v>6125.9747696000022</v>
      </c>
      <c r="H87" s="362">
        <v>6308.4274246000023</v>
      </c>
      <c r="I87" s="493">
        <v>6308.4274246000023</v>
      </c>
      <c r="J87" s="363">
        <v>6490.8800796000005</v>
      </c>
      <c r="K87" s="362">
        <v>6673.3327346000015</v>
      </c>
      <c r="L87" s="364">
        <v>6855.7853895999997</v>
      </c>
      <c r="M87" s="11"/>
      <c r="N87" s="165"/>
      <c r="O87" s="163"/>
      <c r="P87" s="168"/>
      <c r="Q87" s="168"/>
      <c r="R87" s="173"/>
      <c r="S87" s="173"/>
      <c r="T87" s="173"/>
      <c r="U87" s="173"/>
    </row>
    <row r="88" spans="1:21">
      <c r="A88" s="10"/>
      <c r="B88" s="386" t="s">
        <v>157</v>
      </c>
      <c r="C88" s="201" t="s">
        <v>158</v>
      </c>
      <c r="D88" s="202">
        <v>0.9168411999999998</v>
      </c>
      <c r="E88" s="203">
        <v>1.3754999999999999</v>
      </c>
      <c r="F88" s="375">
        <v>5827.1711722000018</v>
      </c>
      <c r="G88" s="337">
        <v>6003.9350342000007</v>
      </c>
      <c r="H88" s="358">
        <v>6003.9350342000007</v>
      </c>
      <c r="I88" s="491">
        <v>6003.9350342000007</v>
      </c>
      <c r="J88" s="390">
        <v>6182.1446042000007</v>
      </c>
      <c r="K88" s="358">
        <v>6360.3541742000007</v>
      </c>
      <c r="L88" s="360">
        <v>6538.5637441999997</v>
      </c>
      <c r="M88" s="20"/>
      <c r="N88" s="165"/>
      <c r="O88" s="163"/>
      <c r="P88" s="168"/>
      <c r="Q88" s="168"/>
      <c r="R88" s="173"/>
      <c r="S88" s="173"/>
      <c r="T88" s="173"/>
      <c r="U88" s="173"/>
    </row>
    <row r="89" spans="1:21">
      <c r="A89" s="4"/>
      <c r="B89" s="388" t="s">
        <v>159</v>
      </c>
      <c r="C89" s="185" t="s">
        <v>160</v>
      </c>
      <c r="D89" s="186">
        <v>0.89490720000000001</v>
      </c>
      <c r="E89" s="187">
        <v>1.3427499999999997</v>
      </c>
      <c r="F89" s="377">
        <v>5709.3482362000004</v>
      </c>
      <c r="G89" s="330">
        <v>5881.895298800001</v>
      </c>
      <c r="H89" s="340">
        <v>5881.895298800001</v>
      </c>
      <c r="I89" s="492">
        <v>5881.895298800001</v>
      </c>
      <c r="J89" s="391">
        <v>6055.8617838000018</v>
      </c>
      <c r="K89" s="340">
        <v>6229.8282688000008</v>
      </c>
      <c r="L89" s="341">
        <v>6403.7947538000008</v>
      </c>
      <c r="M89" s="11"/>
      <c r="N89" s="165"/>
      <c r="O89" s="163"/>
      <c r="P89" s="168"/>
      <c r="Q89" s="168"/>
      <c r="R89" s="173"/>
      <c r="S89" s="173"/>
      <c r="T89" s="173"/>
      <c r="U89" s="173"/>
    </row>
    <row r="90" spans="1:21">
      <c r="A90" s="4"/>
      <c r="B90" s="388" t="s">
        <v>161</v>
      </c>
      <c r="C90" s="185" t="s">
        <v>162</v>
      </c>
      <c r="D90" s="186">
        <v>0.8729732</v>
      </c>
      <c r="E90" s="187">
        <v>1.31</v>
      </c>
      <c r="F90" s="377">
        <v>5547.4300731999992</v>
      </c>
      <c r="G90" s="330">
        <v>5715.7866219999996</v>
      </c>
      <c r="H90" s="340">
        <v>5715.7866219999996</v>
      </c>
      <c r="I90" s="492">
        <v>5715.7866219999996</v>
      </c>
      <c r="J90" s="391">
        <v>5885.5100220000004</v>
      </c>
      <c r="K90" s="340">
        <v>6055.2334220000012</v>
      </c>
      <c r="L90" s="341">
        <v>6224.9568220000001</v>
      </c>
      <c r="M90" s="5"/>
      <c r="N90" s="165"/>
      <c r="O90" s="163"/>
      <c r="P90" s="168"/>
      <c r="Q90" s="168"/>
      <c r="R90" s="173"/>
      <c r="S90" s="173"/>
      <c r="T90" s="173"/>
      <c r="U90" s="173"/>
    </row>
    <row r="91" spans="1:21">
      <c r="A91" s="19"/>
      <c r="B91" s="388" t="s">
        <v>163</v>
      </c>
      <c r="C91" s="185" t="s">
        <v>164</v>
      </c>
      <c r="D91" s="186">
        <v>0.8510392</v>
      </c>
      <c r="E91" s="187">
        <v>1.2772499999999998</v>
      </c>
      <c r="F91" s="377">
        <v>5429.6071372000015</v>
      </c>
      <c r="G91" s="330">
        <v>5593.7468866000017</v>
      </c>
      <c r="H91" s="340">
        <v>5593.7468866000017</v>
      </c>
      <c r="I91" s="492">
        <v>5593.7468866000017</v>
      </c>
      <c r="J91" s="391">
        <v>5759.2272015999997</v>
      </c>
      <c r="K91" s="340">
        <v>5924.7075166000022</v>
      </c>
      <c r="L91" s="341">
        <v>6090.1878316000002</v>
      </c>
      <c r="M91" s="18"/>
      <c r="N91" s="165"/>
      <c r="O91" s="163"/>
      <c r="P91" s="168"/>
      <c r="Q91" s="168"/>
      <c r="R91" s="173"/>
      <c r="S91" s="173"/>
      <c r="T91" s="173"/>
      <c r="U91" s="173"/>
    </row>
    <row r="92" spans="1:21">
      <c r="A92" s="12"/>
      <c r="B92" s="388" t="s">
        <v>165</v>
      </c>
      <c r="C92" s="185" t="s">
        <v>166</v>
      </c>
      <c r="D92" s="186">
        <v>0.82910519999999999</v>
      </c>
      <c r="E92" s="187">
        <v>1.2444999999999997</v>
      </c>
      <c r="F92" s="377">
        <v>5311.784201200001</v>
      </c>
      <c r="G92" s="330">
        <v>5471.7071512000002</v>
      </c>
      <c r="H92" s="340">
        <v>5471.7071512000002</v>
      </c>
      <c r="I92" s="492">
        <v>5471.7071512000002</v>
      </c>
      <c r="J92" s="391">
        <v>5632.9443812000009</v>
      </c>
      <c r="K92" s="340">
        <v>5794.1816112000006</v>
      </c>
      <c r="L92" s="341">
        <v>5955.4188412000003</v>
      </c>
      <c r="M92" s="11"/>
      <c r="N92" s="165"/>
      <c r="O92" s="163"/>
      <c r="P92" s="168"/>
      <c r="Q92" s="168"/>
      <c r="R92" s="173"/>
      <c r="S92" s="173"/>
      <c r="T92" s="173"/>
      <c r="U92" s="173"/>
    </row>
    <row r="93" spans="1:21" ht="15.75" thickBot="1">
      <c r="A93" s="19"/>
      <c r="B93" s="389" t="s">
        <v>167</v>
      </c>
      <c r="C93" s="193" t="s">
        <v>168</v>
      </c>
      <c r="D93" s="194">
        <v>0.80717120000000009</v>
      </c>
      <c r="E93" s="195">
        <v>1.2117499999999999</v>
      </c>
      <c r="F93" s="385">
        <v>5149.8660382000007</v>
      </c>
      <c r="G93" s="333">
        <v>5305.5984744000016</v>
      </c>
      <c r="H93" s="362">
        <v>5305.5984744000016</v>
      </c>
      <c r="I93" s="493">
        <v>5305.5984744000016</v>
      </c>
      <c r="J93" s="392">
        <v>5462.5926194000012</v>
      </c>
      <c r="K93" s="362">
        <v>5619.5867644</v>
      </c>
      <c r="L93" s="364">
        <v>5776.5809094000006</v>
      </c>
      <c r="M93" s="18"/>
      <c r="N93" s="165"/>
      <c r="O93" s="163"/>
      <c r="P93" s="168"/>
      <c r="Q93" s="168"/>
      <c r="R93" s="173"/>
      <c r="S93" s="173"/>
      <c r="T93" s="173"/>
      <c r="U93" s="173"/>
    </row>
    <row r="94" spans="1:21">
      <c r="A94" s="19"/>
      <c r="B94" s="386" t="s">
        <v>169</v>
      </c>
      <c r="C94" s="201" t="s">
        <v>170</v>
      </c>
      <c r="D94" s="202">
        <v>0.78523719999999997</v>
      </c>
      <c r="E94" s="203">
        <v>1.1789999999999998</v>
      </c>
      <c r="F94" s="375">
        <v>5031</v>
      </c>
      <c r="G94" s="337">
        <v>5030.8076790000005</v>
      </c>
      <c r="H94" s="358">
        <v>5030.8076790000005</v>
      </c>
      <c r="I94" s="491">
        <v>5183.558739000001</v>
      </c>
      <c r="J94" s="359">
        <v>5183.558739000001</v>
      </c>
      <c r="K94" s="337">
        <v>5183.558739000001</v>
      </c>
      <c r="L94" s="360">
        <v>5336.3097989999997</v>
      </c>
      <c r="M94" s="5"/>
      <c r="N94" s="165"/>
      <c r="O94" s="163"/>
      <c r="P94" s="168"/>
      <c r="Q94" s="168"/>
      <c r="R94" s="173"/>
      <c r="S94" s="173"/>
      <c r="T94" s="173"/>
      <c r="U94" s="173"/>
    </row>
    <row r="95" spans="1:21">
      <c r="A95" s="12"/>
      <c r="B95" s="388" t="s">
        <v>171</v>
      </c>
      <c r="C95" s="185" t="s">
        <v>172</v>
      </c>
      <c r="D95" s="186">
        <v>0.76330319999999996</v>
      </c>
      <c r="E95" s="187">
        <v>1.14625</v>
      </c>
      <c r="F95" s="377">
        <v>4913</v>
      </c>
      <c r="G95" s="330">
        <v>4913.0110286000008</v>
      </c>
      <c r="H95" s="340">
        <v>4913.0110286000008</v>
      </c>
      <c r="I95" s="492">
        <v>5061.5190036000004</v>
      </c>
      <c r="J95" s="361">
        <v>5061.5190036000004</v>
      </c>
      <c r="K95" s="330">
        <v>5061.5190036000004</v>
      </c>
      <c r="L95" s="341">
        <v>5210.026978599999</v>
      </c>
      <c r="M95" s="20"/>
      <c r="N95" s="165"/>
      <c r="O95" s="163"/>
      <c r="P95" s="168"/>
      <c r="Q95" s="168"/>
      <c r="R95" s="173"/>
      <c r="S95" s="173"/>
      <c r="T95" s="173"/>
      <c r="U95" s="173"/>
    </row>
    <row r="96" spans="1:21">
      <c r="A96" s="19"/>
      <c r="B96" s="388" t="s">
        <v>173</v>
      </c>
      <c r="C96" s="185" t="s">
        <v>174</v>
      </c>
      <c r="D96" s="186">
        <v>0.74136920000000006</v>
      </c>
      <c r="E96" s="187">
        <v>1.1134999999999999</v>
      </c>
      <c r="F96" s="377">
        <v>4751.1454367999995</v>
      </c>
      <c r="G96" s="330">
        <v>4751.1454367999995</v>
      </c>
      <c r="H96" s="340">
        <v>4751.1454367999995</v>
      </c>
      <c r="I96" s="492">
        <v>4895.4103268000017</v>
      </c>
      <c r="J96" s="361">
        <v>4895.4103268000017</v>
      </c>
      <c r="K96" s="330">
        <v>4895.4103268000017</v>
      </c>
      <c r="L96" s="341">
        <v>5039.6752168000012</v>
      </c>
      <c r="M96" s="11"/>
      <c r="N96" s="165"/>
      <c r="O96" s="163"/>
      <c r="P96" s="168"/>
      <c r="Q96" s="168"/>
      <c r="R96" s="173"/>
      <c r="S96" s="173"/>
      <c r="T96" s="173"/>
      <c r="U96" s="173"/>
    </row>
    <row r="97" spans="1:21">
      <c r="A97" s="10"/>
      <c r="B97" s="388" t="s">
        <v>175</v>
      </c>
      <c r="C97" s="185" t="s">
        <v>176</v>
      </c>
      <c r="D97" s="186">
        <v>0.71943519999999994</v>
      </c>
      <c r="E97" s="187">
        <v>1.0807499999999999</v>
      </c>
      <c r="F97" s="377">
        <v>4633.3487864000008</v>
      </c>
      <c r="G97" s="330">
        <v>4633.3487864000008</v>
      </c>
      <c r="H97" s="340">
        <v>4633.3487864000008</v>
      </c>
      <c r="I97" s="492">
        <v>4773.3705914000002</v>
      </c>
      <c r="J97" s="361">
        <v>4773.3705914000002</v>
      </c>
      <c r="K97" s="330">
        <v>4773.3705914000002</v>
      </c>
      <c r="L97" s="341">
        <v>4913.3923964000014</v>
      </c>
      <c r="M97" s="11"/>
      <c r="N97" s="165"/>
      <c r="O97" s="163"/>
      <c r="P97" s="168"/>
      <c r="Q97" s="168"/>
      <c r="R97" s="173"/>
      <c r="S97" s="173"/>
      <c r="T97" s="173"/>
      <c r="U97" s="173"/>
    </row>
    <row r="98" spans="1:21">
      <c r="A98" s="4"/>
      <c r="B98" s="388" t="s">
        <v>177</v>
      </c>
      <c r="C98" s="185" t="s">
        <v>178</v>
      </c>
      <c r="D98" s="186">
        <v>0.69750120000000004</v>
      </c>
      <c r="E98" s="187">
        <v>1.0479999999999998</v>
      </c>
      <c r="F98" s="377">
        <v>4515.5521359999993</v>
      </c>
      <c r="G98" s="330">
        <v>4515.5521359999993</v>
      </c>
      <c r="H98" s="340">
        <v>4515.5521359999993</v>
      </c>
      <c r="I98" s="492">
        <v>4651.3308560000005</v>
      </c>
      <c r="J98" s="361">
        <v>4651.3308560000005</v>
      </c>
      <c r="K98" s="330">
        <v>4651.3308560000005</v>
      </c>
      <c r="L98" s="341">
        <v>4787.1095759999989</v>
      </c>
      <c r="M98" s="20"/>
      <c r="N98" s="165"/>
      <c r="O98" s="163"/>
      <c r="P98" s="168"/>
      <c r="Q98" s="168"/>
      <c r="R98" s="173"/>
      <c r="S98" s="173"/>
      <c r="T98" s="173"/>
      <c r="U98" s="173"/>
    </row>
    <row r="99" spans="1:21" ht="15.75" thickBot="1">
      <c r="A99" s="19"/>
      <c r="B99" s="389" t="s">
        <v>179</v>
      </c>
      <c r="C99" s="193" t="s">
        <v>180</v>
      </c>
      <c r="D99" s="194">
        <v>0.67556720000000003</v>
      </c>
      <c r="E99" s="195">
        <v>1.01525</v>
      </c>
      <c r="F99" s="385">
        <v>4397.7554856000006</v>
      </c>
      <c r="G99" s="333">
        <v>4397.7554856000006</v>
      </c>
      <c r="H99" s="362">
        <v>4397.7554856000006</v>
      </c>
      <c r="I99" s="493">
        <v>4529.2911206000026</v>
      </c>
      <c r="J99" s="363">
        <v>4529.2911206000026</v>
      </c>
      <c r="K99" s="333">
        <v>4529.2911206000026</v>
      </c>
      <c r="L99" s="364">
        <v>4660.8267556000001</v>
      </c>
      <c r="M99" s="5"/>
      <c r="N99" s="165"/>
      <c r="O99" s="163"/>
      <c r="P99" s="168"/>
      <c r="Q99" s="168"/>
      <c r="R99" s="173"/>
      <c r="S99" s="173"/>
      <c r="T99" s="173"/>
      <c r="U99" s="173"/>
    </row>
    <row r="100" spans="1:21">
      <c r="A100" s="4"/>
      <c r="B100" s="386" t="s">
        <v>181</v>
      </c>
      <c r="C100" s="201" t="s">
        <v>182</v>
      </c>
      <c r="D100" s="202">
        <v>0.65363320000000003</v>
      </c>
      <c r="E100" s="203">
        <v>0.98250000000000004</v>
      </c>
      <c r="F100" s="375">
        <v>4235.8898938000002</v>
      </c>
      <c r="G100" s="337">
        <v>4235.8898938000002</v>
      </c>
      <c r="H100" s="358">
        <v>4235.8898938000002</v>
      </c>
      <c r="I100" s="491">
        <v>4235.8898938000002</v>
      </c>
      <c r="J100" s="359">
        <v>4235.8898938000002</v>
      </c>
      <c r="K100" s="337">
        <v>4363.1824438000003</v>
      </c>
      <c r="L100" s="393">
        <v>4363.1824438000003</v>
      </c>
      <c r="M100" s="18"/>
      <c r="N100" s="165"/>
      <c r="O100" s="163"/>
      <c r="P100" s="168"/>
      <c r="Q100" s="168"/>
      <c r="R100" s="173"/>
      <c r="S100" s="173"/>
      <c r="T100" s="173"/>
      <c r="U100" s="173"/>
    </row>
    <row r="101" spans="1:21">
      <c r="A101" s="10"/>
      <c r="B101" s="388" t="s">
        <v>183</v>
      </c>
      <c r="C101" s="185" t="s">
        <v>184</v>
      </c>
      <c r="D101" s="186">
        <v>0.63169919999999991</v>
      </c>
      <c r="E101" s="187">
        <v>0.94974999999999987</v>
      </c>
      <c r="F101" s="377">
        <v>4118.0932433999997</v>
      </c>
      <c r="G101" s="330">
        <v>4118.0932433999997</v>
      </c>
      <c r="H101" s="340">
        <v>4118.0932433999997</v>
      </c>
      <c r="I101" s="492">
        <v>4118.0932433999997</v>
      </c>
      <c r="J101" s="361">
        <v>4118.0932433999997</v>
      </c>
      <c r="K101" s="330">
        <v>4241.1427083999997</v>
      </c>
      <c r="L101" s="394">
        <v>4241.1427083999997</v>
      </c>
      <c r="M101" s="20"/>
      <c r="N101" s="165"/>
      <c r="O101" s="163"/>
      <c r="P101" s="168"/>
      <c r="Q101" s="168"/>
      <c r="R101" s="173"/>
      <c r="S101" s="173"/>
      <c r="T101" s="173"/>
      <c r="U101" s="173"/>
    </row>
    <row r="102" spans="1:21">
      <c r="A102" s="12"/>
      <c r="B102" s="388" t="s">
        <v>185</v>
      </c>
      <c r="C102" s="185" t="s">
        <v>186</v>
      </c>
      <c r="D102" s="186">
        <v>0.60976520000000001</v>
      </c>
      <c r="E102" s="187">
        <v>0.91699999999999982</v>
      </c>
      <c r="F102" s="377">
        <v>3956.2276516000006</v>
      </c>
      <c r="G102" s="330">
        <v>3956.2276516000006</v>
      </c>
      <c r="H102" s="340">
        <v>3956.2276516000006</v>
      </c>
      <c r="I102" s="492">
        <v>3956.2276516000006</v>
      </c>
      <c r="J102" s="361">
        <v>3956.2276516000006</v>
      </c>
      <c r="K102" s="330">
        <v>4075.0340316000002</v>
      </c>
      <c r="L102" s="394">
        <v>4075.0340316000002</v>
      </c>
      <c r="M102" s="5"/>
      <c r="N102" s="165"/>
      <c r="O102" s="163"/>
      <c r="P102" s="168"/>
      <c r="Q102" s="168"/>
      <c r="R102" s="173"/>
      <c r="S102" s="173"/>
      <c r="T102" s="173"/>
      <c r="U102" s="173"/>
    </row>
    <row r="103" spans="1:21">
      <c r="A103" s="19"/>
      <c r="B103" s="388" t="s">
        <v>187</v>
      </c>
      <c r="C103" s="185" t="s">
        <v>188</v>
      </c>
      <c r="D103" s="186">
        <v>0.58783120000000011</v>
      </c>
      <c r="E103" s="187">
        <v>0.88424999999999998</v>
      </c>
      <c r="F103" s="377">
        <v>3838.4310012000005</v>
      </c>
      <c r="G103" s="330">
        <v>3838.4310012000005</v>
      </c>
      <c r="H103" s="340">
        <v>3838.4310012000005</v>
      </c>
      <c r="I103" s="492">
        <v>3838.4310012000005</v>
      </c>
      <c r="J103" s="361">
        <v>3838.4310012000005</v>
      </c>
      <c r="K103" s="330">
        <v>3952.9942962000009</v>
      </c>
      <c r="L103" s="394">
        <v>3952.9942962000009</v>
      </c>
      <c r="M103" s="11"/>
      <c r="N103" s="165"/>
      <c r="O103" s="163"/>
      <c r="P103" s="168"/>
      <c r="Q103" s="168"/>
      <c r="R103" s="173"/>
      <c r="S103" s="173"/>
      <c r="T103" s="173"/>
      <c r="U103" s="173"/>
    </row>
    <row r="104" spans="1:21">
      <c r="A104" s="19"/>
      <c r="B104" s="388" t="s">
        <v>189</v>
      </c>
      <c r="C104" s="185" t="s">
        <v>190</v>
      </c>
      <c r="D104" s="186">
        <v>0.56589719999999999</v>
      </c>
      <c r="E104" s="187">
        <v>0.85149999999999992</v>
      </c>
      <c r="F104" s="377">
        <v>3720.6343508000004</v>
      </c>
      <c r="G104" s="330">
        <v>3720.6343508000004</v>
      </c>
      <c r="H104" s="340">
        <v>3720.6343508000004</v>
      </c>
      <c r="I104" s="492">
        <v>3720.6343508000004</v>
      </c>
      <c r="J104" s="361">
        <v>3720.6343508000004</v>
      </c>
      <c r="K104" s="330">
        <v>3830.9545608000003</v>
      </c>
      <c r="L104" s="394">
        <v>3830.9545608000003</v>
      </c>
      <c r="M104" s="5"/>
      <c r="N104" s="165"/>
      <c r="O104" s="163"/>
      <c r="P104" s="168"/>
      <c r="Q104" s="168"/>
      <c r="R104" s="173"/>
      <c r="S104" s="173"/>
      <c r="T104" s="173"/>
      <c r="U104" s="173"/>
    </row>
    <row r="105" spans="1:21" ht="15.75" thickBot="1">
      <c r="A105" s="12"/>
      <c r="B105" s="389" t="s">
        <v>191</v>
      </c>
      <c r="C105" s="193" t="s">
        <v>192</v>
      </c>
      <c r="D105" s="194">
        <v>0.54396319999999998</v>
      </c>
      <c r="E105" s="195">
        <v>0.81874999999999998</v>
      </c>
      <c r="F105" s="385">
        <v>3602.8377004000008</v>
      </c>
      <c r="G105" s="363">
        <v>3602.8377004000008</v>
      </c>
      <c r="H105" s="392">
        <v>3602.8377004000008</v>
      </c>
      <c r="I105" s="493">
        <v>3602.8377004000008</v>
      </c>
      <c r="J105" s="363">
        <v>3602.8377004000008</v>
      </c>
      <c r="K105" s="363">
        <v>3708.9148254000006</v>
      </c>
      <c r="L105" s="395">
        <v>3708.9148254000006</v>
      </c>
      <c r="M105" s="18"/>
      <c r="N105" s="166"/>
      <c r="O105" s="163"/>
      <c r="P105" s="168"/>
      <c r="Q105" s="168"/>
      <c r="R105" s="173"/>
      <c r="S105" s="173"/>
      <c r="T105" s="173"/>
      <c r="U105" s="173"/>
    </row>
    <row r="106" spans="1:21">
      <c r="A106" s="10"/>
      <c r="B106" s="386" t="s">
        <v>193</v>
      </c>
      <c r="C106" s="201" t="s">
        <v>194</v>
      </c>
      <c r="D106" s="202">
        <v>0.52202919999999997</v>
      </c>
      <c r="E106" s="203">
        <v>0.78599999999999992</v>
      </c>
      <c r="F106" s="396">
        <v>3440.9721086000004</v>
      </c>
      <c r="G106" s="307">
        <v>3440.9721086000004</v>
      </c>
      <c r="H106" s="397">
        <v>3440.9721086000004</v>
      </c>
      <c r="I106" s="491">
        <v>3440.9721086000004</v>
      </c>
      <c r="J106" s="398">
        <v>3440.9721086000004</v>
      </c>
      <c r="K106" s="307">
        <v>3440.9721086000004</v>
      </c>
      <c r="L106" s="399">
        <v>3440.9721086000004</v>
      </c>
      <c r="M106" s="20"/>
      <c r="N106" s="166"/>
      <c r="O106" s="163"/>
      <c r="P106" s="168"/>
      <c r="Q106" s="168"/>
      <c r="R106" s="173"/>
      <c r="S106" s="173"/>
      <c r="T106" s="173"/>
      <c r="U106" s="173"/>
    </row>
    <row r="107" spans="1:21">
      <c r="A107" s="4"/>
      <c r="B107" s="388" t="s">
        <v>195</v>
      </c>
      <c r="C107" s="177" t="s">
        <v>196</v>
      </c>
      <c r="D107" s="186">
        <v>0.50009519999999996</v>
      </c>
      <c r="E107" s="187">
        <v>0.75324999999999986</v>
      </c>
      <c r="F107" s="400">
        <v>3323.1754582000003</v>
      </c>
      <c r="G107" s="352">
        <v>3323.1754582000003</v>
      </c>
      <c r="H107" s="401">
        <v>3323.1754582000003</v>
      </c>
      <c r="I107" s="492">
        <v>3323.1754582000003</v>
      </c>
      <c r="J107" s="402">
        <v>3323.1754582000003</v>
      </c>
      <c r="K107" s="352">
        <v>3323.1754582000003</v>
      </c>
      <c r="L107" s="403">
        <v>3323.1754582000003</v>
      </c>
      <c r="M107" s="20"/>
      <c r="N107" s="166"/>
      <c r="O107" s="163"/>
      <c r="P107" s="168"/>
      <c r="Q107" s="168"/>
      <c r="R107" s="173"/>
      <c r="S107" s="173"/>
      <c r="T107" s="173"/>
      <c r="U107" s="173"/>
    </row>
    <row r="108" spans="1:21">
      <c r="A108" s="12"/>
      <c r="B108" s="388" t="s">
        <v>197</v>
      </c>
      <c r="C108" s="177" t="s">
        <v>198</v>
      </c>
      <c r="D108" s="186">
        <v>0.47816120000000001</v>
      </c>
      <c r="E108" s="187">
        <v>0.72049999999999992</v>
      </c>
      <c r="F108" s="400">
        <v>3161.3098664000004</v>
      </c>
      <c r="G108" s="352">
        <v>3161.3098664000004</v>
      </c>
      <c r="H108" s="401">
        <v>3161.3098664000004</v>
      </c>
      <c r="I108" s="492">
        <v>3161.3098664000004</v>
      </c>
      <c r="J108" s="402">
        <v>3161.3098664000004</v>
      </c>
      <c r="K108" s="352">
        <v>3161.3098664000004</v>
      </c>
      <c r="L108" s="403">
        <v>3161.3098664000004</v>
      </c>
      <c r="M108" s="5"/>
      <c r="N108" s="166"/>
      <c r="O108" s="163"/>
      <c r="P108" s="168"/>
      <c r="Q108" s="168"/>
      <c r="R108" s="173"/>
      <c r="S108" s="173"/>
      <c r="T108" s="173"/>
      <c r="U108" s="173"/>
    </row>
    <row r="109" spans="1:21">
      <c r="A109" s="10"/>
      <c r="B109" s="388" t="s">
        <v>199</v>
      </c>
      <c r="C109" s="177" t="s">
        <v>200</v>
      </c>
      <c r="D109" s="186">
        <v>0.4562272</v>
      </c>
      <c r="E109" s="187">
        <v>0.68774999999999997</v>
      </c>
      <c r="F109" s="400">
        <v>3043.5132159999998</v>
      </c>
      <c r="G109" s="352">
        <v>3043.5132159999998</v>
      </c>
      <c r="H109" s="401">
        <v>3043.5132159999998</v>
      </c>
      <c r="I109" s="492">
        <v>3043.5132159999998</v>
      </c>
      <c r="J109" s="402">
        <v>3043.5132159999998</v>
      </c>
      <c r="K109" s="352">
        <v>3043.5132159999998</v>
      </c>
      <c r="L109" s="403">
        <v>3043.5132159999998</v>
      </c>
      <c r="M109" s="18"/>
      <c r="N109" s="166"/>
      <c r="O109" s="163"/>
      <c r="P109" s="168"/>
      <c r="Q109" s="168"/>
      <c r="R109" s="173"/>
      <c r="S109" s="173"/>
      <c r="T109" s="173"/>
      <c r="U109" s="173"/>
    </row>
    <row r="110" spans="1:21">
      <c r="A110" s="10"/>
      <c r="B110" s="388" t="s">
        <v>201</v>
      </c>
      <c r="C110" s="177" t="s">
        <v>202</v>
      </c>
      <c r="D110" s="186">
        <v>0.43429319999999999</v>
      </c>
      <c r="E110" s="187">
        <v>0.65500000000000003</v>
      </c>
      <c r="F110" s="400">
        <v>2925.7165655999997</v>
      </c>
      <c r="G110" s="352">
        <v>2925.7165655999997</v>
      </c>
      <c r="H110" s="401">
        <v>2925.7165655999997</v>
      </c>
      <c r="I110" s="492">
        <v>2925.7165655999997</v>
      </c>
      <c r="J110" s="402">
        <v>2925.7165655999997</v>
      </c>
      <c r="K110" s="352">
        <v>2925.7165655999997</v>
      </c>
      <c r="L110" s="403">
        <v>2925.7165655999997</v>
      </c>
      <c r="M110" s="18"/>
      <c r="N110" s="166"/>
      <c r="O110" s="163"/>
      <c r="P110" s="168"/>
      <c r="Q110" s="168"/>
      <c r="R110" s="173"/>
      <c r="S110" s="173"/>
      <c r="T110" s="173"/>
      <c r="U110" s="173"/>
    </row>
    <row r="111" spans="1:21" ht="15.75" thickBot="1">
      <c r="A111" s="10"/>
      <c r="B111" s="389" t="s">
        <v>203</v>
      </c>
      <c r="C111" s="404" t="s">
        <v>204</v>
      </c>
      <c r="D111" s="194">
        <v>0.41235919999999998</v>
      </c>
      <c r="E111" s="195">
        <v>0.62224999999999986</v>
      </c>
      <c r="F111" s="405">
        <v>2807.9199151999997</v>
      </c>
      <c r="G111" s="321">
        <v>2807.9199151999997</v>
      </c>
      <c r="H111" s="406">
        <v>2807.9199151999997</v>
      </c>
      <c r="I111" s="493">
        <v>2807.9199151999997</v>
      </c>
      <c r="J111" s="407">
        <v>2807.9199151999997</v>
      </c>
      <c r="K111" s="321">
        <v>2807.9199151999997</v>
      </c>
      <c r="L111" s="408">
        <v>2807.9199151999997</v>
      </c>
      <c r="M111" s="11"/>
      <c r="N111" s="166"/>
      <c r="O111" s="163"/>
      <c r="P111" s="168"/>
      <c r="Q111" s="168"/>
      <c r="R111" s="173"/>
      <c r="S111" s="173"/>
      <c r="T111" s="173"/>
      <c r="U111" s="173"/>
    </row>
    <row r="112" spans="1:21">
      <c r="A112" s="4"/>
      <c r="B112" s="409" t="s">
        <v>205</v>
      </c>
      <c r="C112" s="177" t="s">
        <v>206</v>
      </c>
      <c r="D112" s="178">
        <v>0.39042520000000003</v>
      </c>
      <c r="E112" s="179">
        <v>0.58949999999999991</v>
      </c>
      <c r="F112" s="396">
        <v>2646.0543234000006</v>
      </c>
      <c r="G112" s="307">
        <v>2646.0543234000006</v>
      </c>
      <c r="H112" s="397">
        <v>2646.0543234000006</v>
      </c>
      <c r="I112" s="491">
        <v>2646.0543234000006</v>
      </c>
      <c r="J112" s="398">
        <v>2646.0543234000006</v>
      </c>
      <c r="K112" s="307">
        <v>2646.0543234000006</v>
      </c>
      <c r="L112" s="399">
        <v>2646.0543234000006</v>
      </c>
      <c r="M112" s="20"/>
      <c r="N112" s="166"/>
      <c r="O112" s="163"/>
      <c r="P112" s="168"/>
      <c r="Q112" s="168"/>
      <c r="R112" s="173"/>
      <c r="S112" s="173"/>
      <c r="T112" s="173"/>
      <c r="U112" s="173"/>
    </row>
    <row r="113" spans="1:21">
      <c r="A113" s="12"/>
      <c r="B113" s="388" t="s">
        <v>207</v>
      </c>
      <c r="C113" s="177" t="s">
        <v>208</v>
      </c>
      <c r="D113" s="186">
        <v>0.36849120000000002</v>
      </c>
      <c r="E113" s="187">
        <v>0.55674999999999997</v>
      </c>
      <c r="F113" s="400">
        <v>2528.2576730000001</v>
      </c>
      <c r="G113" s="352">
        <v>2528.2576730000001</v>
      </c>
      <c r="H113" s="401">
        <v>2528.2576730000001</v>
      </c>
      <c r="I113" s="492">
        <v>2528.2576730000001</v>
      </c>
      <c r="J113" s="402">
        <v>2528.2576730000001</v>
      </c>
      <c r="K113" s="352">
        <v>2528.2576730000001</v>
      </c>
      <c r="L113" s="403">
        <v>2528.2576730000001</v>
      </c>
      <c r="M113" s="11"/>
      <c r="N113" s="166"/>
      <c r="O113" s="163"/>
      <c r="P113" s="168"/>
      <c r="Q113" s="168"/>
      <c r="R113" s="173"/>
      <c r="S113" s="173"/>
      <c r="T113" s="173"/>
      <c r="U113" s="173"/>
    </row>
    <row r="114" spans="1:21" ht="15.75" thickBot="1">
      <c r="A114" s="12"/>
      <c r="B114" s="410" t="s">
        <v>209</v>
      </c>
      <c r="C114" s="411" t="s">
        <v>210</v>
      </c>
      <c r="D114" s="248">
        <v>0.34655720000000001</v>
      </c>
      <c r="E114" s="249">
        <v>0.52399999999999991</v>
      </c>
      <c r="F114" s="405">
        <v>2410.4610226</v>
      </c>
      <c r="G114" s="321">
        <v>2410.4610226</v>
      </c>
      <c r="H114" s="406">
        <v>2410.4610226</v>
      </c>
      <c r="I114" s="493">
        <v>2410.4610226</v>
      </c>
      <c r="J114" s="407">
        <v>2410.4610226</v>
      </c>
      <c r="K114" s="321">
        <v>2410.4610226</v>
      </c>
      <c r="L114" s="408">
        <v>2410.4610226</v>
      </c>
      <c r="M114" s="11"/>
      <c r="N114" s="166"/>
      <c r="O114" s="163"/>
      <c r="P114" s="168"/>
      <c r="Q114" s="168"/>
      <c r="R114" s="173"/>
      <c r="S114" s="173"/>
      <c r="T114" s="173"/>
      <c r="U114" s="173"/>
    </row>
    <row r="115" spans="1:21" ht="15.75" thickBot="1">
      <c r="A115" s="10"/>
      <c r="B115" s="719" t="s">
        <v>211</v>
      </c>
      <c r="C115" s="720"/>
      <c r="D115" s="720"/>
      <c r="E115" s="720"/>
      <c r="F115" s="756"/>
      <c r="G115" s="756"/>
      <c r="H115" s="756"/>
      <c r="I115" s="756"/>
      <c r="J115" s="756"/>
      <c r="K115" s="756"/>
      <c r="L115" s="757"/>
      <c r="M115" s="20"/>
    </row>
    <row r="116" spans="1:21">
      <c r="A116" s="19"/>
      <c r="B116" s="303" t="s">
        <v>212</v>
      </c>
      <c r="C116" s="412" t="s">
        <v>213</v>
      </c>
      <c r="D116" s="202">
        <v>2.9969999999999999</v>
      </c>
      <c r="E116" s="203">
        <v>4.3579999999999997</v>
      </c>
      <c r="F116" s="413">
        <v>29241.712607199999</v>
      </c>
      <c r="G116" s="306"/>
      <c r="H116" s="307"/>
      <c r="I116" s="476"/>
      <c r="J116" s="307"/>
      <c r="K116" s="308"/>
      <c r="L116" s="414"/>
      <c r="M116" s="20"/>
      <c r="O116" s="168"/>
      <c r="P116" s="171"/>
      <c r="Q116" s="171"/>
      <c r="R116" s="172"/>
      <c r="S116" s="172"/>
      <c r="T116" s="172"/>
      <c r="U116" s="172"/>
    </row>
    <row r="117" spans="1:21">
      <c r="A117" s="19"/>
      <c r="B117" s="310" t="s">
        <v>214</v>
      </c>
      <c r="C117" s="415" t="s">
        <v>215</v>
      </c>
      <c r="D117" s="186">
        <v>2.97</v>
      </c>
      <c r="E117" s="187">
        <v>4.32</v>
      </c>
      <c r="F117" s="416">
        <v>28960.251696600004</v>
      </c>
      <c r="G117" s="313"/>
      <c r="H117" s="314"/>
      <c r="I117" s="477"/>
      <c r="J117" s="314"/>
      <c r="K117" s="315"/>
      <c r="L117" s="417"/>
      <c r="M117" s="20"/>
      <c r="O117" s="168"/>
      <c r="P117" s="171"/>
      <c r="Q117" s="171"/>
      <c r="R117" s="172"/>
      <c r="S117" s="172"/>
      <c r="T117" s="172"/>
      <c r="U117" s="172"/>
    </row>
    <row r="118" spans="1:21">
      <c r="A118" s="19"/>
      <c r="B118" s="310" t="s">
        <v>216</v>
      </c>
      <c r="C118" s="415" t="s">
        <v>217</v>
      </c>
      <c r="D118" s="186">
        <v>2.944</v>
      </c>
      <c r="E118" s="187">
        <v>4.282</v>
      </c>
      <c r="F118" s="416">
        <v>28735.9632638</v>
      </c>
      <c r="G118" s="313"/>
      <c r="H118" s="314"/>
      <c r="I118" s="477"/>
      <c r="J118" s="314"/>
      <c r="K118" s="315"/>
      <c r="L118" s="417"/>
      <c r="M118" s="20"/>
      <c r="O118" s="168"/>
      <c r="P118" s="171"/>
      <c r="Q118" s="171"/>
      <c r="R118" s="172"/>
      <c r="S118" s="172"/>
      <c r="T118" s="172"/>
      <c r="U118" s="172"/>
    </row>
    <row r="119" spans="1:21">
      <c r="A119" s="19"/>
      <c r="B119" s="310" t="s">
        <v>218</v>
      </c>
      <c r="C119" s="415" t="s">
        <v>219</v>
      </c>
      <c r="D119" s="186">
        <v>2.9169999999999998</v>
      </c>
      <c r="E119" s="187">
        <v>4.2430000000000003</v>
      </c>
      <c r="F119" s="416">
        <v>28454.502353200001</v>
      </c>
      <c r="G119" s="313"/>
      <c r="H119" s="314"/>
      <c r="I119" s="477"/>
      <c r="J119" s="314"/>
      <c r="K119" s="315"/>
      <c r="L119" s="417"/>
      <c r="M119" s="20"/>
      <c r="O119" s="168"/>
      <c r="P119" s="171"/>
      <c r="Q119" s="171"/>
      <c r="R119" s="172"/>
      <c r="S119" s="172"/>
      <c r="T119" s="172"/>
      <c r="U119" s="172"/>
    </row>
    <row r="120" spans="1:21">
      <c r="A120" s="19"/>
      <c r="B120" s="310" t="s">
        <v>220</v>
      </c>
      <c r="C120" s="415" t="s">
        <v>221</v>
      </c>
      <c r="D120" s="186">
        <v>2.8919999999999999</v>
      </c>
      <c r="E120" s="187">
        <v>4.2039999999999997</v>
      </c>
      <c r="F120" s="416">
        <v>28232.994920399997</v>
      </c>
      <c r="G120" s="313"/>
      <c r="H120" s="314"/>
      <c r="I120" s="477"/>
      <c r="J120" s="314"/>
      <c r="K120" s="315"/>
      <c r="L120" s="417"/>
      <c r="M120" s="20"/>
      <c r="O120" s="168"/>
      <c r="P120" s="171"/>
      <c r="Q120" s="171"/>
      <c r="R120" s="172"/>
      <c r="S120" s="172"/>
      <c r="T120" s="172"/>
      <c r="U120" s="172"/>
    </row>
    <row r="121" spans="1:21" ht="15.75" thickBot="1">
      <c r="A121" s="19"/>
      <c r="B121" s="317" t="s">
        <v>222</v>
      </c>
      <c r="C121" s="418" t="s">
        <v>223</v>
      </c>
      <c r="D121" s="194">
        <v>2.8650000000000002</v>
      </c>
      <c r="E121" s="195">
        <v>4.165</v>
      </c>
      <c r="F121" s="419">
        <v>27951.534009800002</v>
      </c>
      <c r="G121" s="320"/>
      <c r="H121" s="420"/>
      <c r="I121" s="494"/>
      <c r="J121" s="420"/>
      <c r="K121" s="421"/>
      <c r="L121" s="422"/>
      <c r="M121" s="20"/>
      <c r="O121" s="168"/>
      <c r="P121" s="171"/>
      <c r="Q121" s="171"/>
      <c r="R121" s="172"/>
      <c r="S121" s="172"/>
      <c r="T121" s="172"/>
      <c r="U121" s="172"/>
    </row>
    <row r="122" spans="1:21">
      <c r="A122" s="4"/>
      <c r="B122" s="336" t="s">
        <v>224</v>
      </c>
      <c r="C122" s="374" t="s">
        <v>225</v>
      </c>
      <c r="D122" s="202">
        <v>2.8388051999999999</v>
      </c>
      <c r="E122" s="203">
        <v>4.1280000000000001</v>
      </c>
      <c r="F122" s="423">
        <v>25812.346250199997</v>
      </c>
      <c r="G122" s="326">
        <v>29559.716558200002</v>
      </c>
      <c r="H122" s="326">
        <v>31850.982458199996</v>
      </c>
      <c r="I122" s="484"/>
      <c r="J122" s="338"/>
      <c r="K122" s="338"/>
      <c r="L122" s="424"/>
      <c r="M122" s="11"/>
      <c r="O122" s="168"/>
      <c r="P122" s="168"/>
      <c r="Q122" s="168"/>
      <c r="R122" s="172"/>
      <c r="S122" s="172"/>
      <c r="T122" s="172"/>
      <c r="U122" s="172"/>
    </row>
    <row r="123" spans="1:21">
      <c r="A123" s="4"/>
      <c r="B123" s="339" t="s">
        <v>226</v>
      </c>
      <c r="C123" s="376" t="s">
        <v>227</v>
      </c>
      <c r="D123" s="186">
        <v>2.8124712000000001</v>
      </c>
      <c r="E123" s="187">
        <v>4.0897777777777771</v>
      </c>
      <c r="F123" s="377">
        <v>25552.007322999998</v>
      </c>
      <c r="G123" s="330">
        <v>29263.1354536</v>
      </c>
      <c r="H123" s="330">
        <v>31533.185928600004</v>
      </c>
      <c r="I123" s="483"/>
      <c r="J123" s="340"/>
      <c r="K123" s="340"/>
      <c r="L123" s="425"/>
      <c r="M123" s="5"/>
      <c r="O123" s="168"/>
      <c r="P123" s="168"/>
      <c r="Q123" s="168"/>
      <c r="R123" s="172"/>
      <c r="S123" s="172"/>
      <c r="T123" s="172"/>
      <c r="U123" s="172"/>
    </row>
    <row r="124" spans="1:21">
      <c r="A124" s="19"/>
      <c r="B124" s="339" t="s">
        <v>228</v>
      </c>
      <c r="C124" s="376" t="s">
        <v>229</v>
      </c>
      <c r="D124" s="186">
        <v>2.7861372000000002</v>
      </c>
      <c r="E124" s="187">
        <v>4.0515555555555549</v>
      </c>
      <c r="F124" s="377">
        <v>25342.789582400001</v>
      </c>
      <c r="G124" s="330">
        <v>29020.945826800002</v>
      </c>
      <c r="H124" s="330">
        <v>31269.7808768</v>
      </c>
      <c r="I124" s="483"/>
      <c r="J124" s="340"/>
      <c r="K124" s="340"/>
      <c r="L124" s="425"/>
      <c r="M124" s="18"/>
      <c r="O124" s="168"/>
      <c r="P124" s="168"/>
      <c r="Q124" s="168"/>
      <c r="R124" s="172"/>
      <c r="S124" s="172"/>
      <c r="T124" s="172"/>
      <c r="U124" s="172"/>
    </row>
    <row r="125" spans="1:21">
      <c r="A125" s="12"/>
      <c r="B125" s="339" t="s">
        <v>230</v>
      </c>
      <c r="C125" s="376" t="s">
        <v>231</v>
      </c>
      <c r="D125" s="186">
        <v>2.7598032000000003</v>
      </c>
      <c r="E125" s="187">
        <v>4.0133333333333328</v>
      </c>
      <c r="F125" s="377">
        <v>25082.450655200006</v>
      </c>
      <c r="G125" s="330">
        <v>28724.3647222</v>
      </c>
      <c r="H125" s="330">
        <v>30951.984347200007</v>
      </c>
      <c r="I125" s="483"/>
      <c r="J125" s="340"/>
      <c r="K125" s="340"/>
      <c r="L125" s="425"/>
      <c r="M125" s="18"/>
      <c r="O125" s="168"/>
      <c r="P125" s="168"/>
      <c r="Q125" s="168"/>
      <c r="R125" s="172"/>
      <c r="S125" s="172"/>
      <c r="T125" s="172"/>
      <c r="U125" s="172"/>
    </row>
    <row r="126" spans="1:21">
      <c r="A126" s="19"/>
      <c r="B126" s="339" t="s">
        <v>232</v>
      </c>
      <c r="C126" s="376" t="s">
        <v>233</v>
      </c>
      <c r="D126" s="186">
        <v>2.7334692000000005</v>
      </c>
      <c r="E126" s="187">
        <v>3.975111111111111</v>
      </c>
      <c r="F126" s="377">
        <v>24873.232914600001</v>
      </c>
      <c r="G126" s="330">
        <v>28482.175095400005</v>
      </c>
      <c r="H126" s="330">
        <v>30688.57929540001</v>
      </c>
      <c r="I126" s="483"/>
      <c r="J126" s="340"/>
      <c r="K126" s="340"/>
      <c r="L126" s="425"/>
      <c r="M126" s="21"/>
      <c r="O126" s="168"/>
      <c r="P126" s="168"/>
      <c r="Q126" s="168"/>
      <c r="R126" s="172"/>
      <c r="S126" s="172"/>
      <c r="T126" s="172"/>
      <c r="U126" s="172"/>
    </row>
    <row r="127" spans="1:21" ht="15.75" thickBot="1">
      <c r="A127" s="19"/>
      <c r="B127" s="343" t="s">
        <v>234</v>
      </c>
      <c r="C127" s="384" t="s">
        <v>235</v>
      </c>
      <c r="D127" s="194">
        <v>2.7071352000000002</v>
      </c>
      <c r="E127" s="195">
        <v>3.9368888888888889</v>
      </c>
      <c r="F127" s="426">
        <v>24612.893987399999</v>
      </c>
      <c r="G127" s="354">
        <v>28185.5939908</v>
      </c>
      <c r="H127" s="354">
        <v>30370.782765800002</v>
      </c>
      <c r="I127" s="489"/>
      <c r="J127" s="355"/>
      <c r="K127" s="355"/>
      <c r="L127" s="427"/>
      <c r="M127" s="22"/>
      <c r="O127" s="168"/>
      <c r="P127" s="168"/>
      <c r="Q127" s="168"/>
      <c r="R127" s="172"/>
      <c r="S127" s="172"/>
      <c r="T127" s="172"/>
      <c r="U127" s="172"/>
    </row>
    <row r="128" spans="1:21">
      <c r="A128" s="12"/>
      <c r="B128" s="336" t="s">
        <v>236</v>
      </c>
      <c r="C128" s="201" t="s">
        <v>237</v>
      </c>
      <c r="D128" s="202">
        <v>2.6808012000000003</v>
      </c>
      <c r="E128" s="203">
        <v>3.8986666666666658</v>
      </c>
      <c r="F128" s="428">
        <v>23105.2922368</v>
      </c>
      <c r="G128" s="349">
        <v>24913.841674000003</v>
      </c>
      <c r="H128" s="349">
        <v>27943.404363999998</v>
      </c>
      <c r="I128" s="488">
        <v>30107.377714000006</v>
      </c>
      <c r="J128" s="349"/>
      <c r="K128" s="349"/>
      <c r="L128" s="429"/>
      <c r="M128" s="23"/>
      <c r="O128" s="168"/>
      <c r="P128" s="168"/>
      <c r="Q128" s="168"/>
      <c r="R128" s="173"/>
      <c r="S128" s="172"/>
      <c r="T128" s="172"/>
      <c r="U128" s="172"/>
    </row>
    <row r="129" spans="1:21">
      <c r="A129" s="19"/>
      <c r="B129" s="339" t="s">
        <v>238</v>
      </c>
      <c r="C129" s="185" t="s">
        <v>239</v>
      </c>
      <c r="D129" s="186">
        <v>2.6544672</v>
      </c>
      <c r="E129" s="187">
        <v>3.8604444444444441</v>
      </c>
      <c r="F129" s="377">
        <v>22908.803751200001</v>
      </c>
      <c r="G129" s="330">
        <v>24701.353642200003</v>
      </c>
      <c r="H129" s="330">
        <v>27701.214737200004</v>
      </c>
      <c r="I129" s="483">
        <v>29843.972662200005</v>
      </c>
      <c r="J129" s="330"/>
      <c r="K129" s="330"/>
      <c r="L129" s="425"/>
      <c r="M129" s="22"/>
      <c r="O129" s="168"/>
      <c r="P129" s="168"/>
      <c r="Q129" s="168"/>
      <c r="R129" s="173"/>
      <c r="S129" s="172"/>
      <c r="T129" s="172"/>
      <c r="U129" s="172"/>
    </row>
    <row r="130" spans="1:21">
      <c r="A130" s="10"/>
      <c r="B130" s="378" t="s">
        <v>240</v>
      </c>
      <c r="C130" s="247" t="s">
        <v>241</v>
      </c>
      <c r="D130" s="186">
        <v>2.6281332000000002</v>
      </c>
      <c r="E130" s="187">
        <v>3.822222222222222</v>
      </c>
      <c r="F130" s="380">
        <v>22661.194079000001</v>
      </c>
      <c r="G130" s="345">
        <v>24434.4741326</v>
      </c>
      <c r="H130" s="345">
        <v>27404.633632599998</v>
      </c>
      <c r="I130" s="490">
        <v>29526.176132600005</v>
      </c>
      <c r="J130" s="345"/>
      <c r="K130" s="345"/>
      <c r="L130" s="430"/>
      <c r="M130" s="24"/>
      <c r="O130" s="168"/>
      <c r="P130" s="168"/>
      <c r="Q130" s="168"/>
      <c r="R130" s="173"/>
      <c r="S130" s="172"/>
      <c r="T130" s="172"/>
      <c r="U130" s="172"/>
    </row>
    <row r="131" spans="1:21">
      <c r="A131" s="4"/>
      <c r="B131" s="310" t="s">
        <v>242</v>
      </c>
      <c r="C131" s="311" t="s">
        <v>243</v>
      </c>
      <c r="D131" s="186">
        <v>2.6017992000000003</v>
      </c>
      <c r="E131" s="187">
        <v>3.7839999999999998</v>
      </c>
      <c r="F131" s="400">
        <v>22413.584406800001</v>
      </c>
      <c r="G131" s="352">
        <v>24167.594623000001</v>
      </c>
      <c r="H131" s="352">
        <v>27108.052528</v>
      </c>
      <c r="I131" s="487">
        <v>29208.379603000005</v>
      </c>
      <c r="J131" s="352"/>
      <c r="K131" s="352"/>
      <c r="L131" s="431"/>
      <c r="M131" s="7"/>
      <c r="O131" s="168"/>
      <c r="P131" s="168"/>
      <c r="Q131" s="168"/>
      <c r="R131" s="173"/>
      <c r="S131" s="172"/>
      <c r="T131" s="172"/>
      <c r="U131" s="172"/>
    </row>
    <row r="132" spans="1:21">
      <c r="A132" s="4"/>
      <c r="B132" s="342" t="s">
        <v>244</v>
      </c>
      <c r="C132" s="177" t="s">
        <v>245</v>
      </c>
      <c r="D132" s="186">
        <v>2.5754652</v>
      </c>
      <c r="E132" s="187">
        <v>3.7457777777777777</v>
      </c>
      <c r="F132" s="423">
        <v>22217.095921200002</v>
      </c>
      <c r="G132" s="326">
        <v>23955.106591200005</v>
      </c>
      <c r="H132" s="326">
        <v>26865.862901200002</v>
      </c>
      <c r="I132" s="484">
        <v>27697.5075612</v>
      </c>
      <c r="J132" s="326"/>
      <c r="K132" s="326"/>
      <c r="L132" s="424"/>
      <c r="M132" s="9"/>
      <c r="O132" s="168"/>
      <c r="P132" s="168"/>
      <c r="Q132" s="168"/>
      <c r="R132" s="173"/>
      <c r="S132" s="172"/>
      <c r="T132" s="172"/>
      <c r="U132" s="172"/>
    </row>
    <row r="133" spans="1:21" ht="15.75" thickBot="1">
      <c r="A133" s="12"/>
      <c r="B133" s="343" t="s">
        <v>246</v>
      </c>
      <c r="C133" s="193" t="s">
        <v>247</v>
      </c>
      <c r="D133" s="194">
        <v>2.5491311999999997</v>
      </c>
      <c r="E133" s="195">
        <v>3.707555555555555</v>
      </c>
      <c r="F133" s="385">
        <v>21969.486248999998</v>
      </c>
      <c r="G133" s="333">
        <v>23688.227081600002</v>
      </c>
      <c r="H133" s="333">
        <v>26569.281796599997</v>
      </c>
      <c r="I133" s="485">
        <v>27392.440286599998</v>
      </c>
      <c r="J133" s="333"/>
      <c r="K133" s="333"/>
      <c r="L133" s="432"/>
      <c r="M133" s="11"/>
      <c r="O133" s="168"/>
      <c r="P133" s="168"/>
      <c r="Q133" s="168"/>
      <c r="R133" s="173"/>
      <c r="S133" s="172"/>
      <c r="T133" s="172"/>
      <c r="U133" s="172"/>
    </row>
    <row r="134" spans="1:21">
      <c r="A134" s="19"/>
      <c r="B134" s="336" t="s">
        <v>248</v>
      </c>
      <c r="C134" s="374" t="s">
        <v>249</v>
      </c>
      <c r="D134" s="202">
        <v>2.5227972000000003</v>
      </c>
      <c r="E134" s="203">
        <v>3.6693333333333329</v>
      </c>
      <c r="F134" s="423">
        <v>20550.989283400002</v>
      </c>
      <c r="G134" s="326">
        <v>21846.394409799999</v>
      </c>
      <c r="H134" s="326">
        <v>23475.739049799999</v>
      </c>
      <c r="I134" s="484">
        <v>26327.092169800002</v>
      </c>
      <c r="J134" s="326"/>
      <c r="K134" s="326"/>
      <c r="L134" s="424"/>
      <c r="M134" s="18"/>
      <c r="O134" s="168"/>
      <c r="P134" s="168"/>
      <c r="Q134" s="168"/>
      <c r="R134" s="173"/>
      <c r="S134" s="172"/>
      <c r="T134" s="172"/>
      <c r="U134" s="172"/>
    </row>
    <row r="135" spans="1:21">
      <c r="A135" s="19"/>
      <c r="B135" s="339" t="s">
        <v>250</v>
      </c>
      <c r="C135" s="376" t="s">
        <v>251</v>
      </c>
      <c r="D135" s="186">
        <v>2.4964632000000004</v>
      </c>
      <c r="E135" s="187">
        <v>3.6311111111111107</v>
      </c>
      <c r="F135" s="377">
        <v>20316.1088662</v>
      </c>
      <c r="G135" s="330">
        <v>21596.4872402</v>
      </c>
      <c r="H135" s="330">
        <v>23208.859540199999</v>
      </c>
      <c r="I135" s="483">
        <v>26030.5110652</v>
      </c>
      <c r="J135" s="330"/>
      <c r="K135" s="330"/>
      <c r="L135" s="425"/>
      <c r="M135" s="5"/>
      <c r="O135" s="168"/>
      <c r="P135" s="168"/>
      <c r="Q135" s="168"/>
      <c r="R135" s="173"/>
      <c r="S135" s="172"/>
      <c r="T135" s="172"/>
      <c r="U135" s="172"/>
    </row>
    <row r="136" spans="1:21">
      <c r="A136" s="12"/>
      <c r="B136" s="339" t="s">
        <v>252</v>
      </c>
      <c r="C136" s="376" t="s">
        <v>253</v>
      </c>
      <c r="D136" s="186">
        <v>2.4701292000000001</v>
      </c>
      <c r="E136" s="187">
        <v>3.5928888888888886</v>
      </c>
      <c r="F136" s="377">
        <v>20132.349635600003</v>
      </c>
      <c r="G136" s="330">
        <v>21400.971548399997</v>
      </c>
      <c r="H136" s="330">
        <v>22996.3715084</v>
      </c>
      <c r="I136" s="483">
        <v>25788.321438400002</v>
      </c>
      <c r="J136" s="330"/>
      <c r="K136" s="330"/>
      <c r="L136" s="425"/>
      <c r="M136" s="20"/>
      <c r="O136" s="168"/>
      <c r="P136" s="168"/>
      <c r="Q136" s="168"/>
      <c r="R136" s="173"/>
      <c r="S136" s="172"/>
      <c r="T136" s="172"/>
      <c r="U136" s="172"/>
    </row>
    <row r="137" spans="1:21">
      <c r="A137" s="10"/>
      <c r="B137" s="339" t="s">
        <v>254</v>
      </c>
      <c r="C137" s="376" t="s">
        <v>255</v>
      </c>
      <c r="D137" s="186">
        <v>2.4437951999999998</v>
      </c>
      <c r="E137" s="187">
        <v>3.5546666666666664</v>
      </c>
      <c r="F137" s="377">
        <v>19897.469218399998</v>
      </c>
      <c r="G137" s="330">
        <v>21151.064378800005</v>
      </c>
      <c r="H137" s="330">
        <v>22729.4919988</v>
      </c>
      <c r="I137" s="483">
        <v>25491.740333800004</v>
      </c>
      <c r="J137" s="330"/>
      <c r="K137" s="330"/>
      <c r="L137" s="425"/>
      <c r="M137" s="11"/>
      <c r="O137" s="168"/>
      <c r="P137" s="168"/>
      <c r="Q137" s="168"/>
      <c r="R137" s="173"/>
      <c r="S137" s="172"/>
      <c r="T137" s="172"/>
      <c r="U137" s="172"/>
    </row>
    <row r="138" spans="1:21">
      <c r="A138" s="4"/>
      <c r="B138" s="339" t="s">
        <v>256</v>
      </c>
      <c r="C138" s="376" t="s">
        <v>257</v>
      </c>
      <c r="D138" s="186">
        <v>2.4174612</v>
      </c>
      <c r="E138" s="187">
        <v>3.5164444444444438</v>
      </c>
      <c r="F138" s="377">
        <v>19713.709987799997</v>
      </c>
      <c r="G138" s="330">
        <v>20955.548686999999</v>
      </c>
      <c r="H138" s="330">
        <v>22517.003966999997</v>
      </c>
      <c r="I138" s="483">
        <v>25249.550706999999</v>
      </c>
      <c r="J138" s="330"/>
      <c r="K138" s="330"/>
      <c r="L138" s="425"/>
      <c r="M138" s="11"/>
      <c r="O138" s="168"/>
      <c r="P138" s="168"/>
      <c r="Q138" s="168"/>
      <c r="R138" s="173"/>
      <c r="S138" s="172"/>
      <c r="T138" s="172"/>
      <c r="U138" s="172"/>
    </row>
    <row r="139" spans="1:21" ht="15.75" thickBot="1">
      <c r="A139" s="37"/>
      <c r="B139" s="343" t="s">
        <v>258</v>
      </c>
      <c r="C139" s="384" t="s">
        <v>259</v>
      </c>
      <c r="D139" s="194">
        <v>2.3911272000000001</v>
      </c>
      <c r="E139" s="195">
        <v>3.4782222222222217</v>
      </c>
      <c r="F139" s="426">
        <v>19478.829570599995</v>
      </c>
      <c r="G139" s="354">
        <v>20705.641517400003</v>
      </c>
      <c r="H139" s="354">
        <v>22250.124457399997</v>
      </c>
      <c r="I139" s="489">
        <v>24952.9696024</v>
      </c>
      <c r="J139" s="354"/>
      <c r="K139" s="354"/>
      <c r="L139" s="427"/>
      <c r="M139" s="20"/>
      <c r="O139" s="168"/>
      <c r="P139" s="168"/>
      <c r="Q139" s="168"/>
      <c r="R139" s="173"/>
      <c r="S139" s="172"/>
      <c r="T139" s="172"/>
      <c r="U139" s="172"/>
    </row>
    <row r="140" spans="1:21">
      <c r="A140" s="8"/>
      <c r="B140" s="336" t="s">
        <v>260</v>
      </c>
      <c r="C140" s="374" t="s">
        <v>261</v>
      </c>
      <c r="D140" s="202">
        <v>2.3647932000000003</v>
      </c>
      <c r="E140" s="203">
        <v>3.44</v>
      </c>
      <c r="F140" s="428">
        <v>18001.587688</v>
      </c>
      <c r="G140" s="349">
        <v>19295.070340000002</v>
      </c>
      <c r="H140" s="349">
        <v>20440.703290000005</v>
      </c>
      <c r="I140" s="488">
        <v>22037.636425600002</v>
      </c>
      <c r="J140" s="349">
        <v>25474.535275600003</v>
      </c>
      <c r="K140" s="350"/>
      <c r="L140" s="425"/>
      <c r="M140" s="5"/>
      <c r="O140" s="168"/>
      <c r="P140" s="168"/>
      <c r="Q140" s="168"/>
      <c r="R140" s="173"/>
      <c r="S140" s="173"/>
      <c r="T140" s="172"/>
      <c r="U140" s="172"/>
    </row>
    <row r="141" spans="1:21">
      <c r="A141" s="38"/>
      <c r="B141" s="339" t="s">
        <v>262</v>
      </c>
      <c r="C141" s="376" t="s">
        <v>263</v>
      </c>
      <c r="D141" s="186">
        <v>2.3384592000000004</v>
      </c>
      <c r="E141" s="187">
        <v>3.4017777777777778</v>
      </c>
      <c r="F141" s="377">
        <v>17782.870648800003</v>
      </c>
      <c r="G141" s="330">
        <v>19060.189922800004</v>
      </c>
      <c r="H141" s="330">
        <v>20193.093617800001</v>
      </c>
      <c r="I141" s="483">
        <v>21770.756916000002</v>
      </c>
      <c r="J141" s="330">
        <v>25169.468001000001</v>
      </c>
      <c r="K141" s="340"/>
      <c r="L141" s="425"/>
      <c r="M141" s="18"/>
      <c r="O141" s="168"/>
      <c r="P141" s="168"/>
      <c r="Q141" s="168"/>
      <c r="R141" s="173"/>
      <c r="S141" s="173"/>
      <c r="T141" s="172"/>
      <c r="U141" s="172"/>
    </row>
    <row r="142" spans="1:21">
      <c r="A142" s="8"/>
      <c r="B142" s="339" t="s">
        <v>264</v>
      </c>
      <c r="C142" s="376" t="s">
        <v>265</v>
      </c>
      <c r="D142" s="186">
        <v>2.3121252000000001</v>
      </c>
      <c r="E142" s="187">
        <v>3.3635555555555556</v>
      </c>
      <c r="F142" s="377">
        <v>17611.436192200003</v>
      </c>
      <c r="G142" s="330">
        <v>18876.430692200003</v>
      </c>
      <c r="H142" s="330">
        <v>19996.605132199998</v>
      </c>
      <c r="I142" s="483">
        <v>21558.268884200006</v>
      </c>
      <c r="J142" s="330">
        <v>24918.792204200003</v>
      </c>
      <c r="K142" s="340"/>
      <c r="L142" s="425"/>
      <c r="M142" s="21"/>
      <c r="O142" s="168"/>
      <c r="P142" s="168"/>
      <c r="Q142" s="168"/>
      <c r="R142" s="173"/>
      <c r="S142" s="173"/>
      <c r="T142" s="172"/>
      <c r="U142" s="172"/>
    </row>
    <row r="143" spans="1:21">
      <c r="A143" s="39"/>
      <c r="B143" s="339" t="s">
        <v>266</v>
      </c>
      <c r="C143" s="376" t="s">
        <v>267</v>
      </c>
      <c r="D143" s="186">
        <v>2.2857912000000002</v>
      </c>
      <c r="E143" s="187">
        <v>3.3253333333333326</v>
      </c>
      <c r="F143" s="377">
        <v>17392.719153000009</v>
      </c>
      <c r="G143" s="330">
        <v>18641.550274999998</v>
      </c>
      <c r="H143" s="330">
        <v>19748.995460000002</v>
      </c>
      <c r="I143" s="483">
        <v>21291.389374600003</v>
      </c>
      <c r="J143" s="330">
        <v>24613.724929600001</v>
      </c>
      <c r="K143" s="340"/>
      <c r="L143" s="425"/>
      <c r="M143" s="22"/>
      <c r="O143" s="168"/>
      <c r="P143" s="168"/>
      <c r="Q143" s="168"/>
      <c r="R143" s="173"/>
      <c r="S143" s="173"/>
      <c r="T143" s="172"/>
      <c r="U143" s="172"/>
    </row>
    <row r="144" spans="1:21">
      <c r="A144" s="40"/>
      <c r="B144" s="339" t="s">
        <v>268</v>
      </c>
      <c r="C144" s="376" t="s">
        <v>269</v>
      </c>
      <c r="D144" s="186">
        <v>2.2594571999999999</v>
      </c>
      <c r="E144" s="187">
        <v>3.2871111111111109</v>
      </c>
      <c r="F144" s="377">
        <v>17221.284696399998</v>
      </c>
      <c r="G144" s="330">
        <v>18457.791044400001</v>
      </c>
      <c r="H144" s="330">
        <v>19552.506974399999</v>
      </c>
      <c r="I144" s="483">
        <v>21078.9013428</v>
      </c>
      <c r="J144" s="330">
        <v>24363.049132799999</v>
      </c>
      <c r="K144" s="340"/>
      <c r="L144" s="425"/>
      <c r="M144" s="23"/>
      <c r="O144" s="168"/>
      <c r="P144" s="168"/>
      <c r="Q144" s="168"/>
      <c r="R144" s="173"/>
      <c r="S144" s="173"/>
      <c r="T144" s="172"/>
      <c r="U144" s="172"/>
    </row>
    <row r="145" spans="1:21" ht="15.75" thickBot="1">
      <c r="A145" s="41"/>
      <c r="B145" s="343" t="s">
        <v>270</v>
      </c>
      <c r="C145" s="384" t="s">
        <v>271</v>
      </c>
      <c r="D145" s="194">
        <v>2.2331232000000001</v>
      </c>
      <c r="E145" s="195">
        <v>3.2488888888888887</v>
      </c>
      <c r="F145" s="380">
        <v>17002.567657199997</v>
      </c>
      <c r="G145" s="345">
        <v>18222.910627199999</v>
      </c>
      <c r="H145" s="345">
        <v>19304.897302199999</v>
      </c>
      <c r="I145" s="490">
        <v>20812.0218332</v>
      </c>
      <c r="J145" s="345">
        <v>24057.981858200004</v>
      </c>
      <c r="K145" s="346"/>
      <c r="L145" s="427"/>
      <c r="M145" s="22"/>
      <c r="O145" s="168"/>
      <c r="P145" s="168"/>
      <c r="Q145" s="168"/>
      <c r="R145" s="173"/>
      <c r="S145" s="173"/>
      <c r="T145" s="172"/>
      <c r="U145" s="172"/>
    </row>
    <row r="146" spans="1:21">
      <c r="A146" s="19"/>
      <c r="B146" s="336" t="s">
        <v>272</v>
      </c>
      <c r="C146" s="374" t="s">
        <v>273</v>
      </c>
      <c r="D146" s="202">
        <v>2.2067892000000007</v>
      </c>
      <c r="E146" s="203">
        <v>3.2106666666666666</v>
      </c>
      <c r="F146" s="348">
        <v>16016.085404400003</v>
      </c>
      <c r="G146" s="349">
        <v>17140.269758000006</v>
      </c>
      <c r="H146" s="349">
        <v>17853.108038000006</v>
      </c>
      <c r="I146" s="488">
        <v>19413.706769999997</v>
      </c>
      <c r="J146" s="349">
        <v>21614.399743600003</v>
      </c>
      <c r="K146" s="349">
        <v>23752.914583600006</v>
      </c>
      <c r="L146" s="433"/>
      <c r="M146" s="24"/>
      <c r="N146" s="167"/>
      <c r="O146" s="168"/>
      <c r="P146" s="168"/>
      <c r="Q146" s="168"/>
      <c r="R146" s="173"/>
      <c r="S146" s="173"/>
      <c r="T146" s="173"/>
      <c r="U146" s="172"/>
    </row>
    <row r="147" spans="1:21">
      <c r="A147" s="4"/>
      <c r="B147" s="339" t="s">
        <v>274</v>
      </c>
      <c r="C147" s="376" t="s">
        <v>275</v>
      </c>
      <c r="D147" s="186">
        <v>2.1804552000000004</v>
      </c>
      <c r="E147" s="187">
        <v>3.1724444444444444</v>
      </c>
      <c r="F147" s="328">
        <v>15808.0387326</v>
      </c>
      <c r="G147" s="330">
        <v>16917.309633800003</v>
      </c>
      <c r="H147" s="330">
        <v>17621.661743800007</v>
      </c>
      <c r="I147" s="483">
        <v>19161.854012800002</v>
      </c>
      <c r="J147" s="330">
        <v>21334.790979000005</v>
      </c>
      <c r="K147" s="330">
        <v>23447.847309000004</v>
      </c>
      <c r="L147" s="434"/>
      <c r="M147" s="7"/>
      <c r="N147" s="167"/>
      <c r="O147" s="168"/>
      <c r="P147" s="168"/>
      <c r="Q147" s="168"/>
      <c r="R147" s="173"/>
      <c r="S147" s="173"/>
      <c r="T147" s="173"/>
      <c r="U147" s="172"/>
    </row>
    <row r="148" spans="1:21">
      <c r="A148" s="10"/>
      <c r="B148" s="339" t="s">
        <v>276</v>
      </c>
      <c r="C148" s="376" t="s">
        <v>277</v>
      </c>
      <c r="D148" s="186">
        <v>2.1541212000000001</v>
      </c>
      <c r="E148" s="187">
        <v>3.1342222222222218</v>
      </c>
      <c r="F148" s="328">
        <v>15644.0610022</v>
      </c>
      <c r="G148" s="330">
        <v>16741.632092200001</v>
      </c>
      <c r="H148" s="330">
        <v>17437.498032200001</v>
      </c>
      <c r="I148" s="483">
        <v>18961.122442200005</v>
      </c>
      <c r="J148" s="330">
        <v>21109.573692200003</v>
      </c>
      <c r="K148" s="330">
        <v>23197.171512199999</v>
      </c>
      <c r="L148" s="434"/>
      <c r="M148" s="9"/>
      <c r="N148" s="167"/>
      <c r="O148" s="168"/>
      <c r="P148" s="168"/>
      <c r="Q148" s="168"/>
      <c r="R148" s="173"/>
      <c r="S148" s="173"/>
      <c r="T148" s="173"/>
      <c r="U148" s="172"/>
    </row>
    <row r="149" spans="1:21">
      <c r="A149" s="12"/>
      <c r="B149" s="339" t="s">
        <v>278</v>
      </c>
      <c r="C149" s="376" t="s">
        <v>279</v>
      </c>
      <c r="D149" s="186">
        <v>2.1277872000000002</v>
      </c>
      <c r="E149" s="187">
        <v>3.0959999999999996</v>
      </c>
      <c r="F149" s="328">
        <v>15436.014330399999</v>
      </c>
      <c r="G149" s="330">
        <v>16518.671967999999</v>
      </c>
      <c r="H149" s="330">
        <v>17206.051738000002</v>
      </c>
      <c r="I149" s="483">
        <v>18709.269685000003</v>
      </c>
      <c r="J149" s="330">
        <v>20829.964927600002</v>
      </c>
      <c r="K149" s="330">
        <v>22892.1042376</v>
      </c>
      <c r="L149" s="434"/>
      <c r="M149" s="11"/>
      <c r="N149" s="167"/>
      <c r="O149" s="168"/>
      <c r="P149" s="168"/>
      <c r="Q149" s="168"/>
      <c r="R149" s="173"/>
      <c r="S149" s="173"/>
      <c r="T149" s="173"/>
      <c r="U149" s="172"/>
    </row>
    <row r="150" spans="1:21">
      <c r="A150" s="19"/>
      <c r="B150" s="339" t="s">
        <v>280</v>
      </c>
      <c r="C150" s="376" t="s">
        <v>281</v>
      </c>
      <c r="D150" s="186">
        <v>2.1014532000000004</v>
      </c>
      <c r="E150" s="187">
        <v>3.0577777777777775</v>
      </c>
      <c r="F150" s="328">
        <v>15272.036600000001</v>
      </c>
      <c r="G150" s="330">
        <v>16342.994426400001</v>
      </c>
      <c r="H150" s="330">
        <v>17021.8880264</v>
      </c>
      <c r="I150" s="483">
        <v>18508.538114400002</v>
      </c>
      <c r="J150" s="330">
        <v>20604.747640800004</v>
      </c>
      <c r="K150" s="330">
        <v>22641.428440800002</v>
      </c>
      <c r="L150" s="434"/>
      <c r="M150" s="18"/>
      <c r="N150" s="167"/>
      <c r="O150" s="168"/>
      <c r="P150" s="168"/>
      <c r="Q150" s="168"/>
      <c r="R150" s="173"/>
      <c r="S150" s="173"/>
      <c r="T150" s="173"/>
      <c r="U150" s="172"/>
    </row>
    <row r="151" spans="1:21" ht="15.75" thickBot="1">
      <c r="A151" s="19"/>
      <c r="B151" s="343" t="s">
        <v>282</v>
      </c>
      <c r="C151" s="384" t="s">
        <v>283</v>
      </c>
      <c r="D151" s="194">
        <v>2.0751192000000001</v>
      </c>
      <c r="E151" s="195">
        <v>3.0195555555555553</v>
      </c>
      <c r="F151" s="344">
        <v>15063.989928200002</v>
      </c>
      <c r="G151" s="345">
        <v>16120.034302200003</v>
      </c>
      <c r="H151" s="345">
        <v>16790.441732200001</v>
      </c>
      <c r="I151" s="490">
        <v>18256.6853572</v>
      </c>
      <c r="J151" s="345">
        <v>20325.138876200006</v>
      </c>
      <c r="K151" s="345">
        <v>22336.361166200004</v>
      </c>
      <c r="L151" s="435"/>
      <c r="M151" s="5"/>
      <c r="N151" s="167"/>
      <c r="O151" s="168"/>
      <c r="P151" s="168"/>
      <c r="Q151" s="168"/>
      <c r="R151" s="173"/>
      <c r="S151" s="173"/>
      <c r="T151" s="173"/>
      <c r="U151" s="172"/>
    </row>
    <row r="152" spans="1:21">
      <c r="A152" s="12"/>
      <c r="B152" s="336" t="s">
        <v>284</v>
      </c>
      <c r="C152" s="374" t="s">
        <v>285</v>
      </c>
      <c r="D152" s="202">
        <v>2.0487852000000002</v>
      </c>
      <c r="E152" s="203">
        <v>2.9813333333333332</v>
      </c>
      <c r="F152" s="436">
        <v>14569.051567800003</v>
      </c>
      <c r="G152" s="349">
        <v>14900.012197800002</v>
      </c>
      <c r="H152" s="349">
        <v>15561.9334578</v>
      </c>
      <c r="I152" s="488">
        <v>16606.278020600002</v>
      </c>
      <c r="J152" s="349">
        <v>18055.953786600003</v>
      </c>
      <c r="K152" s="349">
        <v>19438.000329399998</v>
      </c>
      <c r="L152" s="225">
        <v>19768.960959399999</v>
      </c>
      <c r="M152" s="20"/>
      <c r="N152" s="165"/>
      <c r="O152" s="168"/>
      <c r="P152" s="168"/>
      <c r="Q152" s="168"/>
      <c r="R152" s="173"/>
      <c r="S152" s="173"/>
      <c r="T152" s="173"/>
      <c r="U152" s="173"/>
    </row>
    <row r="153" spans="1:21">
      <c r="A153" s="10"/>
      <c r="B153" s="339" t="s">
        <v>286</v>
      </c>
      <c r="C153" s="376" t="s">
        <v>287</v>
      </c>
      <c r="D153" s="186">
        <v>2.0224511999999999</v>
      </c>
      <c r="E153" s="187">
        <v>2.943111111111111</v>
      </c>
      <c r="F153" s="437">
        <v>14365.247981000002</v>
      </c>
      <c r="G153" s="330">
        <v>14691.965525999998</v>
      </c>
      <c r="H153" s="330">
        <v>15345.400616000001</v>
      </c>
      <c r="I153" s="483">
        <v>16374.831726399998</v>
      </c>
      <c r="J153" s="330">
        <v>17804.101029399997</v>
      </c>
      <c r="K153" s="330">
        <v>19166.877734800004</v>
      </c>
      <c r="L153" s="191">
        <v>19493.595279800003</v>
      </c>
      <c r="M153" s="11"/>
      <c r="N153" s="165"/>
      <c r="O153" s="168"/>
      <c r="P153" s="168"/>
      <c r="Q153" s="168"/>
      <c r="R153" s="173"/>
      <c r="S153" s="173"/>
      <c r="T153" s="173"/>
      <c r="U153" s="173"/>
    </row>
    <row r="154" spans="1:21">
      <c r="A154" s="4"/>
      <c r="B154" s="339" t="s">
        <v>288</v>
      </c>
      <c r="C154" s="376" t="s">
        <v>289</v>
      </c>
      <c r="D154" s="186">
        <v>1.9961172000000003</v>
      </c>
      <c r="E154" s="187">
        <v>2.9048888888888884</v>
      </c>
      <c r="F154" s="437">
        <v>14205.513335600001</v>
      </c>
      <c r="G154" s="330">
        <v>14527.9877956</v>
      </c>
      <c r="H154" s="330">
        <v>15172.936715600003</v>
      </c>
      <c r="I154" s="483">
        <v>16190.668014799998</v>
      </c>
      <c r="J154" s="330">
        <v>17603.369458800003</v>
      </c>
      <c r="K154" s="330">
        <v>18950.146617999999</v>
      </c>
      <c r="L154" s="191">
        <v>19272.621078000004</v>
      </c>
      <c r="M154" s="11"/>
      <c r="N154" s="165"/>
      <c r="O154" s="168"/>
      <c r="P154" s="168"/>
      <c r="Q154" s="168"/>
      <c r="R154" s="173"/>
      <c r="S154" s="173"/>
      <c r="T154" s="173"/>
      <c r="U154" s="173"/>
    </row>
    <row r="155" spans="1:21">
      <c r="A155" s="12"/>
      <c r="B155" s="339" t="s">
        <v>290</v>
      </c>
      <c r="C155" s="376" t="s">
        <v>291</v>
      </c>
      <c r="D155" s="186">
        <v>1.9697832000000004</v>
      </c>
      <c r="E155" s="187">
        <v>2.8666666666666663</v>
      </c>
      <c r="F155" s="437">
        <v>14001.709748800002</v>
      </c>
      <c r="G155" s="330">
        <v>14319.941123800003</v>
      </c>
      <c r="H155" s="330">
        <v>14956.4038738</v>
      </c>
      <c r="I155" s="483">
        <v>15959.221720599999</v>
      </c>
      <c r="J155" s="330">
        <v>17351.516701600001</v>
      </c>
      <c r="K155" s="330">
        <v>18679.024023399998</v>
      </c>
      <c r="L155" s="191">
        <v>18997.255398399997</v>
      </c>
      <c r="M155" s="20"/>
      <c r="N155" s="165"/>
      <c r="O155" s="168"/>
      <c r="P155" s="168"/>
      <c r="Q155" s="168"/>
      <c r="R155" s="173"/>
      <c r="S155" s="173"/>
      <c r="T155" s="173"/>
      <c r="U155" s="173"/>
    </row>
    <row r="156" spans="1:21">
      <c r="A156" s="10"/>
      <c r="B156" s="339" t="s">
        <v>292</v>
      </c>
      <c r="C156" s="376" t="s">
        <v>293</v>
      </c>
      <c r="D156" s="186">
        <v>1.9434491999999999</v>
      </c>
      <c r="E156" s="187">
        <v>2.8284444444444441</v>
      </c>
      <c r="F156" s="437">
        <v>13841.975103399996</v>
      </c>
      <c r="G156" s="330">
        <v>14155.963393399999</v>
      </c>
      <c r="H156" s="330">
        <v>14783.939973399996</v>
      </c>
      <c r="I156" s="483">
        <v>15775.058008999998</v>
      </c>
      <c r="J156" s="330">
        <v>17150.785131000001</v>
      </c>
      <c r="K156" s="330">
        <v>18462.292906600007</v>
      </c>
      <c r="L156" s="191">
        <v>18776.281196600001</v>
      </c>
      <c r="M156" s="5"/>
      <c r="N156" s="165"/>
      <c r="O156" s="168"/>
      <c r="P156" s="168"/>
      <c r="Q156" s="168"/>
      <c r="R156" s="173"/>
      <c r="S156" s="173"/>
      <c r="T156" s="173"/>
      <c r="U156" s="173"/>
    </row>
    <row r="157" spans="1:21" ht="15.75" thickBot="1">
      <c r="A157" s="10"/>
      <c r="B157" s="343" t="s">
        <v>294</v>
      </c>
      <c r="C157" s="384" t="s">
        <v>295</v>
      </c>
      <c r="D157" s="194">
        <v>1.9171152000000002</v>
      </c>
      <c r="E157" s="195">
        <v>2.7902222222222219</v>
      </c>
      <c r="F157" s="438">
        <v>13638.171516600001</v>
      </c>
      <c r="G157" s="354">
        <v>13947.916721600002</v>
      </c>
      <c r="H157" s="354">
        <v>14567.407131600003</v>
      </c>
      <c r="I157" s="489">
        <v>15543.611714800001</v>
      </c>
      <c r="J157" s="354">
        <v>16898.932373800006</v>
      </c>
      <c r="K157" s="354">
        <v>18191.170312000002</v>
      </c>
      <c r="L157" s="217">
        <v>18500.915517000005</v>
      </c>
      <c r="M157" s="18"/>
      <c r="N157" s="165"/>
      <c r="O157" s="168"/>
      <c r="P157" s="168"/>
      <c r="Q157" s="168"/>
      <c r="R157" s="173"/>
      <c r="S157" s="173"/>
      <c r="T157" s="173"/>
      <c r="U157" s="173"/>
    </row>
    <row r="158" spans="1:21">
      <c r="A158" s="10"/>
      <c r="B158" s="336" t="s">
        <v>296</v>
      </c>
      <c r="C158" s="374" t="s">
        <v>297</v>
      </c>
      <c r="D158" s="202">
        <v>1.8907811999999999</v>
      </c>
      <c r="E158" s="203">
        <v>2.7519999999999998</v>
      </c>
      <c r="F158" s="348">
        <v>13172.9347512</v>
      </c>
      <c r="G158" s="349">
        <v>13478.436871200001</v>
      </c>
      <c r="H158" s="349">
        <v>14089.4411112</v>
      </c>
      <c r="I158" s="488">
        <v>14700.445351200005</v>
      </c>
      <c r="J158" s="349">
        <v>15359.448003200001</v>
      </c>
      <c r="K158" s="350">
        <v>16698.200803200001</v>
      </c>
      <c r="L158" s="225">
        <v>17974.439195200001</v>
      </c>
      <c r="M158" s="20"/>
      <c r="N158" s="165"/>
      <c r="O158" s="168"/>
      <c r="P158" s="168"/>
      <c r="Q158" s="168"/>
      <c r="R158" s="173"/>
      <c r="S158" s="173"/>
      <c r="T158" s="173"/>
      <c r="U158" s="173"/>
    </row>
    <row r="159" spans="1:21">
      <c r="A159" s="4"/>
      <c r="B159" s="339" t="s">
        <v>298</v>
      </c>
      <c r="C159" s="376" t="s">
        <v>299</v>
      </c>
      <c r="D159" s="186">
        <v>1.8644472000000001</v>
      </c>
      <c r="E159" s="187">
        <v>2.7137777777777772</v>
      </c>
      <c r="F159" s="328">
        <v>12973.3742494</v>
      </c>
      <c r="G159" s="330">
        <v>13274.633284400001</v>
      </c>
      <c r="H159" s="330">
        <v>13877.151354400001</v>
      </c>
      <c r="I159" s="483">
        <v>14479.669424400003</v>
      </c>
      <c r="J159" s="330">
        <v>15128.001708999996</v>
      </c>
      <c r="K159" s="340">
        <v>16446.348045999999</v>
      </c>
      <c r="L159" s="191">
        <v>17703.316600600003</v>
      </c>
      <c r="M159" s="5"/>
      <c r="N159" s="165"/>
      <c r="O159" s="168"/>
      <c r="P159" s="168"/>
      <c r="Q159" s="168"/>
      <c r="R159" s="173"/>
      <c r="S159" s="173"/>
      <c r="T159" s="173"/>
      <c r="U159" s="173"/>
    </row>
    <row r="160" spans="1:21">
      <c r="A160" s="12"/>
      <c r="B160" s="339" t="s">
        <v>300</v>
      </c>
      <c r="C160" s="376" t="s">
        <v>301</v>
      </c>
      <c r="D160" s="186">
        <v>1.8381132000000004</v>
      </c>
      <c r="E160" s="187">
        <v>2.6755555555555555</v>
      </c>
      <c r="F160" s="328">
        <v>12817.882689000004</v>
      </c>
      <c r="G160" s="330">
        <v>13114.898639000003</v>
      </c>
      <c r="H160" s="330">
        <v>13708.930539000003</v>
      </c>
      <c r="I160" s="483">
        <v>14302.962439000004</v>
      </c>
      <c r="J160" s="330">
        <v>14943.837997400002</v>
      </c>
      <c r="K160" s="340">
        <v>16245.6164754</v>
      </c>
      <c r="L160" s="191">
        <v>17486.585483800005</v>
      </c>
      <c r="M160" s="5"/>
      <c r="N160" s="165"/>
      <c r="O160" s="168"/>
      <c r="P160" s="168"/>
      <c r="Q160" s="168"/>
      <c r="R160" s="173"/>
      <c r="S160" s="173"/>
      <c r="T160" s="173"/>
      <c r="U160" s="173"/>
    </row>
    <row r="161" spans="1:21">
      <c r="A161" s="12"/>
      <c r="B161" s="339" t="s">
        <v>302</v>
      </c>
      <c r="C161" s="376" t="s">
        <v>303</v>
      </c>
      <c r="D161" s="186">
        <v>1.8117791999999999</v>
      </c>
      <c r="E161" s="187">
        <v>2.6373333333333333</v>
      </c>
      <c r="F161" s="328">
        <v>12618.322187200001</v>
      </c>
      <c r="G161" s="330">
        <v>12911.095052200002</v>
      </c>
      <c r="H161" s="330">
        <v>13496.6407822</v>
      </c>
      <c r="I161" s="483">
        <v>14082.186512200002</v>
      </c>
      <c r="J161" s="330">
        <v>14712.391703199999</v>
      </c>
      <c r="K161" s="340">
        <v>15993.7637182</v>
      </c>
      <c r="L161" s="191">
        <v>17215.462889200004</v>
      </c>
      <c r="M161" s="5"/>
      <c r="N161" s="165"/>
      <c r="O161" s="168"/>
      <c r="P161" s="168"/>
      <c r="Q161" s="168"/>
      <c r="R161" s="173"/>
      <c r="S161" s="173"/>
      <c r="T161" s="173"/>
      <c r="U161" s="173"/>
    </row>
    <row r="162" spans="1:21">
      <c r="A162" s="10"/>
      <c r="B162" s="339" t="s">
        <v>304</v>
      </c>
      <c r="C162" s="376" t="s">
        <v>305</v>
      </c>
      <c r="D162" s="186">
        <v>1.7854452000000001</v>
      </c>
      <c r="E162" s="187">
        <v>2.5991111111111107</v>
      </c>
      <c r="F162" s="328">
        <v>12462.8306268</v>
      </c>
      <c r="G162" s="330">
        <v>12751.3604068</v>
      </c>
      <c r="H162" s="330">
        <v>13328.4199668</v>
      </c>
      <c r="I162" s="483">
        <v>13905.4795268</v>
      </c>
      <c r="J162" s="330">
        <v>14528.227991600001</v>
      </c>
      <c r="K162" s="340">
        <v>15793.032147600001</v>
      </c>
      <c r="L162" s="191">
        <v>16998.731772400002</v>
      </c>
      <c r="M162" s="18"/>
      <c r="N162" s="165"/>
      <c r="O162" s="168"/>
      <c r="P162" s="168"/>
      <c r="Q162" s="168"/>
      <c r="R162" s="173"/>
      <c r="S162" s="173"/>
      <c r="T162" s="173"/>
      <c r="U162" s="173"/>
    </row>
    <row r="163" spans="1:21" ht="15.75" thickBot="1">
      <c r="A163" s="4"/>
      <c r="B163" s="343" t="s">
        <v>306</v>
      </c>
      <c r="C163" s="384" t="s">
        <v>307</v>
      </c>
      <c r="D163" s="194">
        <v>1.7591112</v>
      </c>
      <c r="E163" s="195">
        <v>2.5608888888888885</v>
      </c>
      <c r="F163" s="331">
        <v>12263.270125000001</v>
      </c>
      <c r="G163" s="333">
        <v>12547.556820000002</v>
      </c>
      <c r="H163" s="333">
        <v>13116.130210000001</v>
      </c>
      <c r="I163" s="485">
        <v>13684.703599999999</v>
      </c>
      <c r="J163" s="333">
        <v>14296.781697400002</v>
      </c>
      <c r="K163" s="362">
        <v>15541.179390400001</v>
      </c>
      <c r="L163" s="199">
        <v>16727.609177800001</v>
      </c>
      <c r="M163" s="20"/>
      <c r="N163" s="165"/>
      <c r="O163" s="168"/>
      <c r="P163" s="168"/>
      <c r="Q163" s="168"/>
      <c r="R163" s="173"/>
      <c r="S163" s="173"/>
      <c r="T163" s="173"/>
      <c r="U163" s="173"/>
    </row>
    <row r="164" spans="1:21">
      <c r="A164" s="4"/>
      <c r="B164" s="386" t="s">
        <v>308</v>
      </c>
      <c r="C164" s="201" t="s">
        <v>309</v>
      </c>
      <c r="D164" s="202">
        <v>1.7327772000000001</v>
      </c>
      <c r="E164" s="203">
        <v>2.5226666666666664</v>
      </c>
      <c r="F164" s="357">
        <v>11827.734954600002</v>
      </c>
      <c r="G164" s="337">
        <v>12107.778564600001</v>
      </c>
      <c r="H164" s="337">
        <v>12387.8221746</v>
      </c>
      <c r="I164" s="482">
        <v>12947.909394600001</v>
      </c>
      <c r="J164" s="337">
        <v>13227.9530046</v>
      </c>
      <c r="K164" s="358">
        <v>14112.617985800001</v>
      </c>
      <c r="L164" s="183">
        <v>15670.747230999999</v>
      </c>
      <c r="M164" s="20"/>
      <c r="N164" s="165"/>
      <c r="O164" s="168"/>
      <c r="P164" s="168"/>
      <c r="Q164" s="168"/>
      <c r="R164" s="173"/>
      <c r="S164" s="173"/>
      <c r="T164" s="173"/>
      <c r="U164" s="173"/>
    </row>
    <row r="165" spans="1:21">
      <c r="A165" s="4"/>
      <c r="B165" s="388" t="s">
        <v>310</v>
      </c>
      <c r="C165" s="185" t="s">
        <v>311</v>
      </c>
      <c r="D165" s="186">
        <v>1.7064432000000003</v>
      </c>
      <c r="E165" s="187">
        <v>2.4844444444444442</v>
      </c>
      <c r="F165" s="328">
        <v>11632.417537800002</v>
      </c>
      <c r="G165" s="330">
        <v>11908.218062800001</v>
      </c>
      <c r="H165" s="330">
        <v>12184.018587799999</v>
      </c>
      <c r="I165" s="483">
        <v>12735.619637799999</v>
      </c>
      <c r="J165" s="330">
        <v>13011.420162800003</v>
      </c>
      <c r="K165" s="340">
        <v>13881.1716916</v>
      </c>
      <c r="L165" s="191">
        <v>15412.3538914</v>
      </c>
      <c r="M165" s="11"/>
      <c r="N165" s="165"/>
      <c r="O165" s="168"/>
      <c r="P165" s="168"/>
      <c r="Q165" s="168"/>
      <c r="R165" s="173"/>
      <c r="S165" s="173"/>
      <c r="T165" s="173"/>
      <c r="U165" s="173"/>
    </row>
    <row r="166" spans="1:21">
      <c r="A166" s="37"/>
      <c r="B166" s="388" t="s">
        <v>312</v>
      </c>
      <c r="C166" s="185" t="s">
        <v>313</v>
      </c>
      <c r="D166" s="186">
        <v>1.6801092000000002</v>
      </c>
      <c r="E166" s="187">
        <v>2.4462222222222221</v>
      </c>
      <c r="F166" s="328">
        <v>11481.169062400002</v>
      </c>
      <c r="G166" s="330">
        <v>11752.726502400001</v>
      </c>
      <c r="H166" s="330">
        <v>12024.283942399999</v>
      </c>
      <c r="I166" s="483">
        <v>12567.398822400002</v>
      </c>
      <c r="J166" s="330">
        <v>12838.956262400001</v>
      </c>
      <c r="K166" s="340">
        <v>13697.007980000002</v>
      </c>
      <c r="L166" s="191">
        <v>15208.352029600001</v>
      </c>
      <c r="M166" s="11"/>
      <c r="N166" s="165"/>
      <c r="O166" s="168"/>
      <c r="P166" s="168"/>
      <c r="Q166" s="168"/>
      <c r="R166" s="173"/>
      <c r="S166" s="173"/>
      <c r="T166" s="173"/>
      <c r="U166" s="173"/>
    </row>
    <row r="167" spans="1:21">
      <c r="A167" s="8"/>
      <c r="B167" s="388" t="s">
        <v>314</v>
      </c>
      <c r="C167" s="185" t="s">
        <v>315</v>
      </c>
      <c r="D167" s="186">
        <v>1.6537752000000001</v>
      </c>
      <c r="E167" s="187">
        <v>2.4079999999999999</v>
      </c>
      <c r="F167" s="328">
        <v>11285.8516456</v>
      </c>
      <c r="G167" s="330">
        <v>11553.1660006</v>
      </c>
      <c r="H167" s="330">
        <v>11820.480355600001</v>
      </c>
      <c r="I167" s="483">
        <v>12355.109065599998</v>
      </c>
      <c r="J167" s="330">
        <v>12622.423420600002</v>
      </c>
      <c r="K167" s="340">
        <v>13465.561685799999</v>
      </c>
      <c r="L167" s="191">
        <v>14949.958690000001</v>
      </c>
      <c r="M167" s="20"/>
      <c r="N167" s="165"/>
      <c r="O167" s="168"/>
      <c r="P167" s="168"/>
      <c r="Q167" s="168"/>
      <c r="R167" s="173"/>
      <c r="S167" s="173"/>
      <c r="T167" s="173"/>
      <c r="U167" s="173"/>
    </row>
    <row r="168" spans="1:21">
      <c r="A168" s="38"/>
      <c r="B168" s="388" t="s">
        <v>316</v>
      </c>
      <c r="C168" s="185" t="s">
        <v>317</v>
      </c>
      <c r="D168" s="186">
        <v>1.6274412</v>
      </c>
      <c r="E168" s="187">
        <v>2.3697777777777778</v>
      </c>
      <c r="F168" s="328">
        <v>11134.603170199998</v>
      </c>
      <c r="G168" s="330">
        <v>11397.6744402</v>
      </c>
      <c r="H168" s="330">
        <v>11660.745710199999</v>
      </c>
      <c r="I168" s="483">
        <v>12186.8882502</v>
      </c>
      <c r="J168" s="330">
        <v>12449.959520199998</v>
      </c>
      <c r="K168" s="340">
        <v>13281.397974200003</v>
      </c>
      <c r="L168" s="191">
        <v>14745.9568282</v>
      </c>
      <c r="M168" s="21"/>
      <c r="N168" s="165"/>
      <c r="O168" s="168"/>
      <c r="P168" s="168"/>
      <c r="Q168" s="168"/>
      <c r="R168" s="173"/>
      <c r="S168" s="173"/>
      <c r="T168" s="173"/>
      <c r="U168" s="173"/>
    </row>
    <row r="169" spans="1:21" ht="15.75" thickBot="1">
      <c r="A169" s="8"/>
      <c r="B169" s="389" t="s">
        <v>318</v>
      </c>
      <c r="C169" s="193" t="s">
        <v>319</v>
      </c>
      <c r="D169" s="194">
        <v>1.6011072000000002</v>
      </c>
      <c r="E169" s="195">
        <v>2.3315555555555552</v>
      </c>
      <c r="F169" s="331">
        <v>10939.285753400001</v>
      </c>
      <c r="G169" s="333">
        <v>11198.1139384</v>
      </c>
      <c r="H169" s="333">
        <v>11456.942123400002</v>
      </c>
      <c r="I169" s="485">
        <v>11974.598493399999</v>
      </c>
      <c r="J169" s="333">
        <v>12233.426678400001</v>
      </c>
      <c r="K169" s="362">
        <v>13049.951680000004</v>
      </c>
      <c r="L169" s="199">
        <v>14487.563488600003</v>
      </c>
      <c r="M169" s="24"/>
      <c r="N169" s="165"/>
      <c r="O169" s="168"/>
      <c r="P169" s="168"/>
      <c r="Q169" s="168"/>
      <c r="R169" s="173"/>
      <c r="S169" s="173"/>
      <c r="T169" s="173"/>
      <c r="U169" s="173"/>
    </row>
    <row r="170" spans="1:21">
      <c r="A170" s="39"/>
      <c r="B170" s="386" t="s">
        <v>320</v>
      </c>
      <c r="C170" s="201" t="s">
        <v>321</v>
      </c>
      <c r="D170" s="202">
        <v>1.5747732000000001</v>
      </c>
      <c r="E170" s="203">
        <v>2.293333333333333</v>
      </c>
      <c r="F170" s="324">
        <v>10533.452178000001</v>
      </c>
      <c r="G170" s="326">
        <v>10788.037278</v>
      </c>
      <c r="H170" s="326">
        <v>11042.622378000002</v>
      </c>
      <c r="I170" s="484">
        <v>11297.207478000004</v>
      </c>
      <c r="J170" s="326">
        <v>11551.792577999999</v>
      </c>
      <c r="K170" s="338">
        <v>12060.962778000003</v>
      </c>
      <c r="L170" s="213">
        <v>13218.939536400005</v>
      </c>
      <c r="M170" s="22"/>
      <c r="N170" s="165"/>
      <c r="O170" s="168"/>
      <c r="P170" s="168"/>
      <c r="Q170" s="168"/>
      <c r="R170" s="173"/>
      <c r="S170" s="173"/>
      <c r="T170" s="173"/>
      <c r="U170" s="173"/>
    </row>
    <row r="171" spans="1:21">
      <c r="A171" s="40"/>
      <c r="B171" s="388" t="s">
        <v>322</v>
      </c>
      <c r="C171" s="185" t="s">
        <v>323</v>
      </c>
      <c r="D171" s="186">
        <v>1.5484392</v>
      </c>
      <c r="E171" s="187">
        <v>2.2551111111111108</v>
      </c>
      <c r="F171" s="328">
        <v>10342.377846200001</v>
      </c>
      <c r="G171" s="330">
        <v>10592.719861199999</v>
      </c>
      <c r="H171" s="330">
        <v>10843.061876199999</v>
      </c>
      <c r="I171" s="483">
        <v>11093.403891200001</v>
      </c>
      <c r="J171" s="330">
        <v>11343.745906200002</v>
      </c>
      <c r="K171" s="340">
        <v>11844.429936200002</v>
      </c>
      <c r="L171" s="191">
        <v>12979.816034200003</v>
      </c>
      <c r="M171" s="23"/>
      <c r="N171" s="165"/>
      <c r="O171" s="168"/>
      <c r="P171" s="168"/>
      <c r="Q171" s="168"/>
      <c r="R171" s="173"/>
      <c r="S171" s="173"/>
      <c r="T171" s="173"/>
      <c r="U171" s="173"/>
    </row>
    <row r="172" spans="1:21">
      <c r="A172" s="41"/>
      <c r="B172" s="388" t="s">
        <v>324</v>
      </c>
      <c r="C172" s="185" t="s">
        <v>325</v>
      </c>
      <c r="D172" s="186">
        <v>1.5221052000000002</v>
      </c>
      <c r="E172" s="187">
        <v>2.2168888888888887</v>
      </c>
      <c r="F172" s="328">
        <v>10195.372455799999</v>
      </c>
      <c r="G172" s="330">
        <v>10441.4713858</v>
      </c>
      <c r="H172" s="330">
        <v>10687.5703158</v>
      </c>
      <c r="I172" s="483">
        <v>10933.6692458</v>
      </c>
      <c r="J172" s="330">
        <v>11179.7681758</v>
      </c>
      <c r="K172" s="340">
        <v>11671.966035800002</v>
      </c>
      <c r="L172" s="191">
        <v>12791.8137186</v>
      </c>
      <c r="M172" s="9"/>
      <c r="N172" s="165"/>
      <c r="O172" s="168"/>
      <c r="P172" s="168"/>
      <c r="Q172" s="168"/>
      <c r="R172" s="173"/>
      <c r="S172" s="173"/>
      <c r="T172" s="173"/>
      <c r="U172" s="173"/>
    </row>
    <row r="173" spans="1:21">
      <c r="A173" s="19"/>
      <c r="B173" s="388" t="s">
        <v>326</v>
      </c>
      <c r="C173" s="185" t="s">
        <v>327</v>
      </c>
      <c r="D173" s="186">
        <v>1.4957712000000001</v>
      </c>
      <c r="E173" s="187">
        <v>2.1786666666666665</v>
      </c>
      <c r="F173" s="328">
        <v>10004.298123999997</v>
      </c>
      <c r="G173" s="330">
        <v>10246.153968999997</v>
      </c>
      <c r="H173" s="330">
        <v>10488.009814000001</v>
      </c>
      <c r="I173" s="483">
        <v>10729.865659000001</v>
      </c>
      <c r="J173" s="330">
        <v>10971.721504000001</v>
      </c>
      <c r="K173" s="340">
        <v>11455.433194000001</v>
      </c>
      <c r="L173" s="191">
        <v>12552.6902164</v>
      </c>
      <c r="M173" s="42"/>
      <c r="N173" s="165"/>
      <c r="O173" s="168"/>
      <c r="P173" s="168"/>
      <c r="Q173" s="168"/>
      <c r="R173" s="173"/>
      <c r="S173" s="173"/>
      <c r="T173" s="173"/>
      <c r="U173" s="173"/>
    </row>
    <row r="174" spans="1:21">
      <c r="A174" s="4"/>
      <c r="B174" s="388" t="s">
        <v>328</v>
      </c>
      <c r="C174" s="185" t="s">
        <v>329</v>
      </c>
      <c r="D174" s="186">
        <v>1.4694372</v>
      </c>
      <c r="E174" s="187">
        <v>2.1404444444444439</v>
      </c>
      <c r="F174" s="328">
        <v>9857.2927336000012</v>
      </c>
      <c r="G174" s="330">
        <v>10094.905493599997</v>
      </c>
      <c r="H174" s="330">
        <v>10332.518253600001</v>
      </c>
      <c r="I174" s="483">
        <v>10570.131013599999</v>
      </c>
      <c r="J174" s="330">
        <v>10807.743773599999</v>
      </c>
      <c r="K174" s="340">
        <v>11282.969293600001</v>
      </c>
      <c r="L174" s="191">
        <v>12364.687900799998</v>
      </c>
      <c r="M174" s="22"/>
      <c r="N174" s="165"/>
      <c r="O174" s="168"/>
      <c r="P174" s="168"/>
      <c r="Q174" s="168"/>
      <c r="R174" s="173"/>
      <c r="S174" s="173"/>
      <c r="T174" s="173"/>
      <c r="U174" s="173"/>
    </row>
    <row r="175" spans="1:21" ht="15.75" thickBot="1">
      <c r="A175" s="10"/>
      <c r="B175" s="389" t="s">
        <v>330</v>
      </c>
      <c r="C175" s="193" t="s">
        <v>331</v>
      </c>
      <c r="D175" s="194">
        <v>1.4431032000000004</v>
      </c>
      <c r="E175" s="195">
        <v>2.1022222222222222</v>
      </c>
      <c r="F175" s="353">
        <v>9666.2184018000025</v>
      </c>
      <c r="G175" s="354">
        <v>9899.5880768000006</v>
      </c>
      <c r="H175" s="354">
        <v>10132.957751799999</v>
      </c>
      <c r="I175" s="489">
        <v>10366.3274268</v>
      </c>
      <c r="J175" s="354">
        <v>10599.6971018</v>
      </c>
      <c r="K175" s="355">
        <v>11066.436451800004</v>
      </c>
      <c r="L175" s="217">
        <v>12125.564398600003</v>
      </c>
      <c r="M175" s="5"/>
      <c r="N175" s="165"/>
      <c r="O175" s="168"/>
      <c r="P175" s="168"/>
      <c r="Q175" s="168"/>
      <c r="R175" s="173"/>
      <c r="S175" s="173"/>
      <c r="T175" s="173"/>
      <c r="U175" s="173"/>
    </row>
    <row r="176" spans="1:21">
      <c r="A176" s="12"/>
      <c r="B176" s="386" t="s">
        <v>332</v>
      </c>
      <c r="C176" s="201" t="s">
        <v>333</v>
      </c>
      <c r="D176" s="202">
        <v>1.4167692000000001</v>
      </c>
      <c r="E176" s="203">
        <v>2.0640000000000001</v>
      </c>
      <c r="F176" s="428">
        <v>9290.0864214000012</v>
      </c>
      <c r="G176" s="349">
        <v>9519.2130113999992</v>
      </c>
      <c r="H176" s="349">
        <v>9519.2130113999992</v>
      </c>
      <c r="I176" s="488">
        <v>9748.3396014000009</v>
      </c>
      <c r="J176" s="349">
        <v>10206.592781400001</v>
      </c>
      <c r="K176" s="350">
        <v>10435.7193714</v>
      </c>
      <c r="L176" s="225">
        <v>10893.9725514</v>
      </c>
      <c r="M176" s="20"/>
      <c r="N176" s="165"/>
      <c r="O176" s="168"/>
      <c r="P176" s="168"/>
      <c r="Q176" s="168"/>
      <c r="R176" s="173"/>
      <c r="S176" s="173"/>
      <c r="T176" s="173"/>
      <c r="U176" s="173"/>
    </row>
    <row r="177" spans="1:21">
      <c r="A177" s="19"/>
      <c r="B177" s="388" t="s">
        <v>334</v>
      </c>
      <c r="C177" s="185" t="s">
        <v>335</v>
      </c>
      <c r="D177" s="186">
        <v>1.3904352000000002</v>
      </c>
      <c r="E177" s="187">
        <v>2.0257777777777775</v>
      </c>
      <c r="F177" s="377">
        <v>9103.2551746000008</v>
      </c>
      <c r="G177" s="330">
        <v>9328.1386796000024</v>
      </c>
      <c r="H177" s="330">
        <v>9328.1386796000024</v>
      </c>
      <c r="I177" s="483">
        <v>9553.0221846000004</v>
      </c>
      <c r="J177" s="330">
        <v>10002.789194600002</v>
      </c>
      <c r="K177" s="340">
        <v>10227.6726996</v>
      </c>
      <c r="L177" s="191">
        <v>10677.439709599999</v>
      </c>
      <c r="M177" s="18"/>
      <c r="N177" s="165"/>
      <c r="O177" s="168"/>
      <c r="P177" s="168"/>
      <c r="Q177" s="168"/>
      <c r="R177" s="173"/>
      <c r="S177" s="173"/>
      <c r="T177" s="173"/>
      <c r="U177" s="173"/>
    </row>
    <row r="178" spans="1:21">
      <c r="A178" s="19"/>
      <c r="B178" s="388" t="s">
        <v>336</v>
      </c>
      <c r="C178" s="185" t="s">
        <v>337</v>
      </c>
      <c r="D178" s="186">
        <v>1.3641011999999999</v>
      </c>
      <c r="E178" s="187">
        <v>1.9875555555555555</v>
      </c>
      <c r="F178" s="377">
        <v>8960.4928691999994</v>
      </c>
      <c r="G178" s="330">
        <v>9181.1332891999991</v>
      </c>
      <c r="H178" s="330">
        <v>9181.1332891999991</v>
      </c>
      <c r="I178" s="483">
        <v>9401.7737092000007</v>
      </c>
      <c r="J178" s="330">
        <v>9843.0545492000001</v>
      </c>
      <c r="K178" s="340">
        <v>10063.6949692</v>
      </c>
      <c r="L178" s="191">
        <v>10504.975809199999</v>
      </c>
      <c r="M178" s="11"/>
      <c r="N178" s="165"/>
      <c r="O178" s="168"/>
      <c r="P178" s="168"/>
      <c r="Q178" s="168"/>
      <c r="R178" s="173"/>
      <c r="S178" s="173"/>
      <c r="T178" s="173"/>
      <c r="U178" s="173"/>
    </row>
    <row r="179" spans="1:21">
      <c r="A179" s="12"/>
      <c r="B179" s="388" t="s">
        <v>338</v>
      </c>
      <c r="C179" s="185" t="s">
        <v>339</v>
      </c>
      <c r="D179" s="186">
        <v>1.3377672</v>
      </c>
      <c r="E179" s="187">
        <v>1.9493333333333329</v>
      </c>
      <c r="F179" s="377">
        <v>8773.6616224000009</v>
      </c>
      <c r="G179" s="330">
        <v>8990.0589574000005</v>
      </c>
      <c r="H179" s="330">
        <v>8990.0589574000005</v>
      </c>
      <c r="I179" s="483">
        <v>9206.4562923999983</v>
      </c>
      <c r="J179" s="330">
        <v>9639.2509624000013</v>
      </c>
      <c r="K179" s="340">
        <v>9855.648297400001</v>
      </c>
      <c r="L179" s="191">
        <v>10288.442967399998</v>
      </c>
      <c r="M179" s="11"/>
      <c r="N179" s="165"/>
      <c r="O179" s="168"/>
      <c r="P179" s="168"/>
      <c r="Q179" s="168"/>
      <c r="R179" s="173"/>
      <c r="S179" s="173"/>
      <c r="T179" s="173"/>
      <c r="U179" s="173"/>
    </row>
    <row r="180" spans="1:21">
      <c r="A180" s="10"/>
      <c r="B180" s="388" t="s">
        <v>340</v>
      </c>
      <c r="C180" s="185" t="s">
        <v>341</v>
      </c>
      <c r="D180" s="186">
        <v>1.3114332000000002</v>
      </c>
      <c r="E180" s="187">
        <v>1.911111111111111</v>
      </c>
      <c r="F180" s="377">
        <v>8630.8993169999994</v>
      </c>
      <c r="G180" s="330">
        <v>8843.0535670000008</v>
      </c>
      <c r="H180" s="330">
        <v>8843.0535670000008</v>
      </c>
      <c r="I180" s="483">
        <v>9055.2078170000023</v>
      </c>
      <c r="J180" s="330">
        <v>9479.5163169999996</v>
      </c>
      <c r="K180" s="340">
        <v>9691.6705670000028</v>
      </c>
      <c r="L180" s="191">
        <v>10115.979067000002</v>
      </c>
      <c r="M180" s="20"/>
      <c r="N180" s="165"/>
      <c r="O180" s="168"/>
      <c r="P180" s="168"/>
      <c r="Q180" s="168"/>
      <c r="R180" s="173"/>
      <c r="S180" s="173"/>
      <c r="T180" s="173"/>
      <c r="U180" s="173"/>
    </row>
    <row r="181" spans="1:21" ht="15.75" thickBot="1">
      <c r="A181" s="4"/>
      <c r="B181" s="389" t="s">
        <v>342</v>
      </c>
      <c r="C181" s="193" t="s">
        <v>343</v>
      </c>
      <c r="D181" s="194">
        <v>1.2850991999999999</v>
      </c>
      <c r="E181" s="195">
        <v>1.8728888888888888</v>
      </c>
      <c r="F181" s="426">
        <v>8444.0680702000009</v>
      </c>
      <c r="G181" s="354">
        <v>8651.9792352000004</v>
      </c>
      <c r="H181" s="354">
        <v>8651.9792352000004</v>
      </c>
      <c r="I181" s="489">
        <v>8859.8904001999999</v>
      </c>
      <c r="J181" s="354">
        <v>9275.7127302000008</v>
      </c>
      <c r="K181" s="355">
        <v>9483.6238951999985</v>
      </c>
      <c r="L181" s="217">
        <v>9899.4462252000012</v>
      </c>
      <c r="M181" s="5"/>
      <c r="N181" s="165"/>
      <c r="O181" s="168"/>
      <c r="P181" s="168"/>
      <c r="Q181" s="168"/>
      <c r="R181" s="173"/>
      <c r="S181" s="173"/>
      <c r="T181" s="173"/>
      <c r="U181" s="173"/>
    </row>
    <row r="182" spans="1:21">
      <c r="A182" s="37"/>
      <c r="B182" s="386" t="s">
        <v>344</v>
      </c>
      <c r="C182" s="201" t="s">
        <v>345</v>
      </c>
      <c r="D182" s="202">
        <v>1.2587652000000003</v>
      </c>
      <c r="E182" s="203">
        <v>1.8346666666666664</v>
      </c>
      <c r="F182" s="428">
        <v>7849.9006634000016</v>
      </c>
      <c r="G182" s="349">
        <v>8053.568743400001</v>
      </c>
      <c r="H182" s="349">
        <v>8053.568743400001</v>
      </c>
      <c r="I182" s="488">
        <v>8257.2368234000005</v>
      </c>
      <c r="J182" s="349">
        <v>8460.9049034</v>
      </c>
      <c r="K182" s="350">
        <v>8664.5729834000012</v>
      </c>
      <c r="L182" s="225">
        <v>9071.9091433999984</v>
      </c>
      <c r="M182" s="11"/>
      <c r="N182" s="165"/>
      <c r="O182" s="168"/>
      <c r="P182" s="168"/>
      <c r="Q182" s="168"/>
      <c r="R182" s="173"/>
      <c r="S182" s="173"/>
      <c r="T182" s="173"/>
      <c r="U182" s="173"/>
    </row>
    <row r="183" spans="1:21">
      <c r="A183" s="8"/>
      <c r="B183" s="388" t="s">
        <v>346</v>
      </c>
      <c r="C183" s="185" t="s">
        <v>347</v>
      </c>
      <c r="D183" s="186">
        <v>1.2324311999999999</v>
      </c>
      <c r="E183" s="187">
        <v>1.7964444444444443</v>
      </c>
      <c r="F183" s="377">
        <v>7671.5555865999995</v>
      </c>
      <c r="G183" s="330">
        <v>7870.9805815999989</v>
      </c>
      <c r="H183" s="330">
        <v>7870.9805815999989</v>
      </c>
      <c r="I183" s="483">
        <v>8070.4055765999992</v>
      </c>
      <c r="J183" s="330">
        <v>8269.8305715999995</v>
      </c>
      <c r="K183" s="340">
        <v>8469.2555665999989</v>
      </c>
      <c r="L183" s="191">
        <v>8868.1055565999995</v>
      </c>
      <c r="M183" s="18"/>
      <c r="N183" s="165"/>
      <c r="O183" s="168"/>
      <c r="P183" s="168"/>
      <c r="Q183" s="168"/>
      <c r="R183" s="173"/>
      <c r="S183" s="173"/>
      <c r="T183" s="173"/>
      <c r="U183" s="173"/>
    </row>
    <row r="184" spans="1:21">
      <c r="A184" s="38"/>
      <c r="B184" s="388" t="s">
        <v>348</v>
      </c>
      <c r="C184" s="185" t="s">
        <v>349</v>
      </c>
      <c r="D184" s="186">
        <v>1.2060972000000001</v>
      </c>
      <c r="E184" s="187">
        <v>1.7582222222222219</v>
      </c>
      <c r="F184" s="377">
        <v>7537.2794511999991</v>
      </c>
      <c r="G184" s="330">
        <v>7732.4613611999985</v>
      </c>
      <c r="H184" s="330">
        <v>7732.4613611999985</v>
      </c>
      <c r="I184" s="483">
        <v>7927.6432712000005</v>
      </c>
      <c r="J184" s="330">
        <v>8122.8251812000008</v>
      </c>
      <c r="K184" s="340">
        <v>8318.0070911999992</v>
      </c>
      <c r="L184" s="191">
        <v>8708.3709111999997</v>
      </c>
      <c r="M184" s="5"/>
      <c r="N184" s="165"/>
      <c r="O184" s="168"/>
      <c r="P184" s="168"/>
      <c r="Q184" s="168"/>
      <c r="R184" s="173"/>
      <c r="S184" s="173"/>
      <c r="T184" s="173"/>
      <c r="U184" s="173"/>
    </row>
    <row r="185" spans="1:21">
      <c r="A185" s="8"/>
      <c r="B185" s="388" t="s">
        <v>350</v>
      </c>
      <c r="C185" s="185" t="s">
        <v>351</v>
      </c>
      <c r="D185" s="186">
        <v>1.1797632000000002</v>
      </c>
      <c r="E185" s="187">
        <v>1.72</v>
      </c>
      <c r="F185" s="377">
        <v>7358.9343744000025</v>
      </c>
      <c r="G185" s="330">
        <v>7549.8731994000018</v>
      </c>
      <c r="H185" s="330">
        <v>7549.8731994000018</v>
      </c>
      <c r="I185" s="483">
        <v>7740.8120244000011</v>
      </c>
      <c r="J185" s="330">
        <v>7931.7508494000012</v>
      </c>
      <c r="K185" s="340">
        <v>8122.6896744000005</v>
      </c>
      <c r="L185" s="191">
        <v>8504.5673243999991</v>
      </c>
      <c r="M185" s="20"/>
      <c r="N185" s="165"/>
      <c r="O185" s="168"/>
      <c r="P185" s="168"/>
      <c r="Q185" s="168"/>
      <c r="R185" s="173"/>
      <c r="S185" s="173"/>
      <c r="T185" s="173"/>
      <c r="U185" s="173"/>
    </row>
    <row r="186" spans="1:21">
      <c r="A186" s="39"/>
      <c r="B186" s="388" t="s">
        <v>352</v>
      </c>
      <c r="C186" s="185" t="s">
        <v>353</v>
      </c>
      <c r="D186" s="186">
        <v>1.1534292000000002</v>
      </c>
      <c r="E186" s="187">
        <v>1.6817777777777778</v>
      </c>
      <c r="F186" s="377">
        <v>7224.6582390000012</v>
      </c>
      <c r="G186" s="330">
        <v>7411.3539790000004</v>
      </c>
      <c r="H186" s="330">
        <v>7411.3539790000004</v>
      </c>
      <c r="I186" s="483">
        <v>7598.0497190000024</v>
      </c>
      <c r="J186" s="330">
        <v>7784.7454589999998</v>
      </c>
      <c r="K186" s="340">
        <v>7971.4411990000008</v>
      </c>
      <c r="L186" s="191">
        <v>8344.832679000001</v>
      </c>
      <c r="M186" s="5"/>
      <c r="N186" s="165"/>
      <c r="O186" s="168"/>
      <c r="P186" s="168"/>
      <c r="Q186" s="168"/>
      <c r="R186" s="173"/>
      <c r="S186" s="173"/>
      <c r="T186" s="173"/>
      <c r="U186" s="173"/>
    </row>
    <row r="187" spans="1:21" ht="15.75" thickBot="1">
      <c r="A187" s="40"/>
      <c r="B187" s="389" t="s">
        <v>354</v>
      </c>
      <c r="C187" s="193" t="s">
        <v>355</v>
      </c>
      <c r="D187" s="194">
        <v>1.1270952000000001</v>
      </c>
      <c r="E187" s="195">
        <v>1.6435555555555554</v>
      </c>
      <c r="F187" s="426">
        <v>7046.3131622000019</v>
      </c>
      <c r="G187" s="354">
        <v>7228.7658172000001</v>
      </c>
      <c r="H187" s="354">
        <v>7228.7658172000001</v>
      </c>
      <c r="I187" s="489">
        <v>7411.2184722000002</v>
      </c>
      <c r="J187" s="354">
        <v>7593.6711271999993</v>
      </c>
      <c r="K187" s="355">
        <v>7776.1237822000003</v>
      </c>
      <c r="L187" s="217">
        <v>8141.0290922000004</v>
      </c>
      <c r="M187" s="20"/>
      <c r="N187" s="165"/>
      <c r="O187" s="168"/>
      <c r="P187" s="168"/>
      <c r="Q187" s="168"/>
      <c r="R187" s="173"/>
      <c r="S187" s="173"/>
      <c r="T187" s="173"/>
      <c r="U187" s="173"/>
    </row>
    <row r="188" spans="1:21">
      <c r="A188" s="41"/>
      <c r="B188" s="386" t="s">
        <v>356</v>
      </c>
      <c r="C188" s="201" t="s">
        <v>357</v>
      </c>
      <c r="D188" s="202">
        <v>1.1007612</v>
      </c>
      <c r="E188" s="203">
        <v>1.6053333333333333</v>
      </c>
      <c r="F188" s="428">
        <v>6733.8274568000024</v>
      </c>
      <c r="G188" s="349">
        <v>6912.0370268000006</v>
      </c>
      <c r="H188" s="349">
        <v>6912.0370268000006</v>
      </c>
      <c r="I188" s="488">
        <v>7090.2465967999988</v>
      </c>
      <c r="J188" s="349">
        <v>7268.4561667999997</v>
      </c>
      <c r="K188" s="350">
        <v>7268.4561667999997</v>
      </c>
      <c r="L188" s="225">
        <v>7624.8753068000005</v>
      </c>
      <c r="M188" s="20"/>
      <c r="N188" s="165"/>
      <c r="O188" s="168"/>
      <c r="P188" s="168"/>
      <c r="Q188" s="168"/>
      <c r="R188" s="173"/>
      <c r="S188" s="173"/>
      <c r="T188" s="173"/>
      <c r="U188" s="173"/>
    </row>
    <row r="189" spans="1:21">
      <c r="A189" s="19"/>
      <c r="B189" s="388" t="s">
        <v>358</v>
      </c>
      <c r="C189" s="185" t="s">
        <v>359</v>
      </c>
      <c r="D189" s="186">
        <v>1.0744272000000001</v>
      </c>
      <c r="E189" s="187">
        <v>1.5671111111111109</v>
      </c>
      <c r="F189" s="377">
        <v>6559.7254650000013</v>
      </c>
      <c r="G189" s="330">
        <v>6733.6919500000013</v>
      </c>
      <c r="H189" s="330">
        <v>6733.6919500000013</v>
      </c>
      <c r="I189" s="483">
        <v>6907.6584350000003</v>
      </c>
      <c r="J189" s="330">
        <v>7081.624920000002</v>
      </c>
      <c r="K189" s="340">
        <v>7081.624920000002</v>
      </c>
      <c r="L189" s="191">
        <v>7429.557890000001</v>
      </c>
      <c r="M189" s="11"/>
      <c r="N189" s="165"/>
      <c r="O189" s="168"/>
      <c r="P189" s="168"/>
      <c r="Q189" s="168"/>
      <c r="R189" s="173"/>
      <c r="S189" s="173"/>
      <c r="T189" s="173"/>
      <c r="U189" s="173"/>
    </row>
    <row r="190" spans="1:21">
      <c r="A190" s="4"/>
      <c r="B190" s="388" t="s">
        <v>360</v>
      </c>
      <c r="C190" s="185" t="s">
        <v>361</v>
      </c>
      <c r="D190" s="186">
        <v>1.0480932000000001</v>
      </c>
      <c r="E190" s="187">
        <v>1.5288888888888887</v>
      </c>
      <c r="F190" s="377">
        <v>6429.692414600001</v>
      </c>
      <c r="G190" s="330">
        <v>6599.4158146000009</v>
      </c>
      <c r="H190" s="330">
        <v>6599.4158146000009</v>
      </c>
      <c r="I190" s="483">
        <v>6769.1392146000007</v>
      </c>
      <c r="J190" s="330">
        <v>6938.8626146000015</v>
      </c>
      <c r="K190" s="340">
        <v>6938.8626146000015</v>
      </c>
      <c r="L190" s="191">
        <v>7278.3094146000003</v>
      </c>
      <c r="M190" s="18"/>
      <c r="N190" s="165"/>
      <c r="O190" s="168"/>
      <c r="P190" s="168"/>
      <c r="Q190" s="168"/>
      <c r="R190" s="173"/>
      <c r="S190" s="173"/>
      <c r="T190" s="173"/>
      <c r="U190" s="173"/>
    </row>
    <row r="191" spans="1:21">
      <c r="A191" s="10"/>
      <c r="B191" s="388" t="s">
        <v>362</v>
      </c>
      <c r="C191" s="185" t="s">
        <v>363</v>
      </c>
      <c r="D191" s="186">
        <v>1.0217592</v>
      </c>
      <c r="E191" s="187">
        <v>1.4906666666666666</v>
      </c>
      <c r="F191" s="377">
        <v>6255.5904227999999</v>
      </c>
      <c r="G191" s="330">
        <v>6421.0707378000016</v>
      </c>
      <c r="H191" s="330">
        <v>6421.0707378000016</v>
      </c>
      <c r="I191" s="483">
        <v>6586.5510527999995</v>
      </c>
      <c r="J191" s="330">
        <v>6752.031367800002</v>
      </c>
      <c r="K191" s="340">
        <v>6752.031367800002</v>
      </c>
      <c r="L191" s="191">
        <v>7082.9919978000007</v>
      </c>
      <c r="M191" s="11"/>
      <c r="N191" s="165"/>
      <c r="O191" s="168"/>
      <c r="P191" s="168"/>
      <c r="Q191" s="168"/>
      <c r="R191" s="173"/>
      <c r="S191" s="173"/>
      <c r="T191" s="173"/>
      <c r="U191" s="173"/>
    </row>
    <row r="192" spans="1:21">
      <c r="A192" s="12"/>
      <c r="B192" s="388" t="s">
        <v>364</v>
      </c>
      <c r="C192" s="185" t="s">
        <v>365</v>
      </c>
      <c r="D192" s="186">
        <v>0.99542520000000001</v>
      </c>
      <c r="E192" s="187">
        <v>1.4524444444444442</v>
      </c>
      <c r="F192" s="377">
        <v>6125.5573724000005</v>
      </c>
      <c r="G192" s="330">
        <v>6286.7946024000012</v>
      </c>
      <c r="H192" s="330">
        <v>6286.7946024000012</v>
      </c>
      <c r="I192" s="483">
        <v>6448.0318324</v>
      </c>
      <c r="J192" s="330">
        <v>6609.2690623999997</v>
      </c>
      <c r="K192" s="340">
        <v>6609.2690623999997</v>
      </c>
      <c r="L192" s="191">
        <v>6931.743522400001</v>
      </c>
      <c r="M192" s="20"/>
      <c r="N192" s="165"/>
      <c r="O192" s="168"/>
      <c r="P192" s="168"/>
      <c r="Q192" s="168"/>
      <c r="R192" s="173"/>
      <c r="S192" s="173"/>
      <c r="T192" s="173"/>
      <c r="U192" s="173"/>
    </row>
    <row r="193" spans="1:21" ht="15.75" thickBot="1">
      <c r="A193" s="19"/>
      <c r="B193" s="389" t="s">
        <v>366</v>
      </c>
      <c r="C193" s="193" t="s">
        <v>367</v>
      </c>
      <c r="D193" s="194">
        <v>0.96909120000000004</v>
      </c>
      <c r="E193" s="195">
        <v>1.414222222222222</v>
      </c>
      <c r="F193" s="426">
        <v>5951.4553806000013</v>
      </c>
      <c r="G193" s="354">
        <v>6108.4495256000027</v>
      </c>
      <c r="H193" s="354">
        <v>6108.4495256000027</v>
      </c>
      <c r="I193" s="489">
        <v>6265.4436706000015</v>
      </c>
      <c r="J193" s="354">
        <v>6422.4378156000021</v>
      </c>
      <c r="K193" s="355">
        <v>6422.4378156000021</v>
      </c>
      <c r="L193" s="217">
        <v>6736.4261056000005</v>
      </c>
      <c r="M193" s="20"/>
      <c r="N193" s="165"/>
      <c r="O193" s="168"/>
      <c r="P193" s="168"/>
      <c r="Q193" s="168"/>
      <c r="R193" s="173"/>
      <c r="S193" s="173"/>
      <c r="T193" s="173"/>
      <c r="U193" s="173"/>
    </row>
    <row r="194" spans="1:21">
      <c r="A194" s="19"/>
      <c r="B194" s="386" t="s">
        <v>368</v>
      </c>
      <c r="C194" s="201" t="s">
        <v>369</v>
      </c>
      <c r="D194" s="202">
        <v>0.94275720000000007</v>
      </c>
      <c r="E194" s="203">
        <v>1.3759999999999999</v>
      </c>
      <c r="F194" s="428">
        <v>5821.4223302000028</v>
      </c>
      <c r="G194" s="349">
        <v>5821.4223302000028</v>
      </c>
      <c r="H194" s="349">
        <v>5974.1733902000014</v>
      </c>
      <c r="I194" s="488">
        <v>5974.1733902000014</v>
      </c>
      <c r="J194" s="349">
        <v>5974.1733902000014</v>
      </c>
      <c r="K194" s="350">
        <v>6126.924450200002</v>
      </c>
      <c r="L194" s="243">
        <v>6279.6755102000016</v>
      </c>
      <c r="M194" s="5"/>
      <c r="N194" s="165"/>
      <c r="O194" s="168"/>
      <c r="P194" s="168"/>
      <c r="Q194" s="168"/>
      <c r="R194" s="173"/>
      <c r="S194" s="173"/>
      <c r="T194" s="173"/>
      <c r="U194" s="173"/>
    </row>
    <row r="195" spans="1:21">
      <c r="A195" s="12"/>
      <c r="B195" s="388" t="s">
        <v>370</v>
      </c>
      <c r="C195" s="185" t="s">
        <v>371</v>
      </c>
      <c r="D195" s="186">
        <v>0.91642319999999999</v>
      </c>
      <c r="E195" s="187">
        <v>1.3377777777777777</v>
      </c>
      <c r="F195" s="377">
        <v>5647.3203383999999</v>
      </c>
      <c r="G195" s="330">
        <v>5647.3203383999999</v>
      </c>
      <c r="H195" s="330">
        <v>5795.8283134000003</v>
      </c>
      <c r="I195" s="483">
        <v>5795.8283134000003</v>
      </c>
      <c r="J195" s="330">
        <v>5795.8283134000003</v>
      </c>
      <c r="K195" s="340">
        <v>5944.3362883999989</v>
      </c>
      <c r="L195" s="207">
        <v>6092.8442634000021</v>
      </c>
      <c r="M195" s="11"/>
      <c r="N195" s="165"/>
      <c r="O195" s="168"/>
      <c r="P195" s="168"/>
      <c r="Q195" s="168"/>
      <c r="R195" s="173"/>
      <c r="S195" s="173"/>
      <c r="T195" s="173"/>
      <c r="U195" s="173"/>
    </row>
    <row r="196" spans="1:21">
      <c r="A196" s="10"/>
      <c r="B196" s="388" t="s">
        <v>372</v>
      </c>
      <c r="C196" s="185" t="s">
        <v>373</v>
      </c>
      <c r="D196" s="186">
        <v>0.89008920000000002</v>
      </c>
      <c r="E196" s="187">
        <v>1.2995555555555554</v>
      </c>
      <c r="F196" s="377">
        <v>5517.2872880000004</v>
      </c>
      <c r="G196" s="330">
        <v>5517.2872880000004</v>
      </c>
      <c r="H196" s="330">
        <v>5661.5521780000017</v>
      </c>
      <c r="I196" s="483">
        <v>5661.5521780000017</v>
      </c>
      <c r="J196" s="330">
        <v>5661.5521780000017</v>
      </c>
      <c r="K196" s="340">
        <v>5805.8170680000012</v>
      </c>
      <c r="L196" s="207">
        <v>5950.0819580000007</v>
      </c>
      <c r="M196" s="18"/>
      <c r="N196" s="165"/>
      <c r="O196" s="168"/>
      <c r="P196" s="168"/>
      <c r="Q196" s="168"/>
      <c r="R196" s="173"/>
      <c r="S196" s="173"/>
      <c r="T196" s="173"/>
      <c r="U196" s="173"/>
    </row>
    <row r="197" spans="1:21">
      <c r="A197" s="4"/>
      <c r="B197" s="388" t="s">
        <v>374</v>
      </c>
      <c r="C197" s="185" t="s">
        <v>375</v>
      </c>
      <c r="D197" s="186">
        <v>0.86375519999999995</v>
      </c>
      <c r="E197" s="187">
        <v>1.2613333333333332</v>
      </c>
      <c r="F197" s="377">
        <v>5343.1852962000003</v>
      </c>
      <c r="G197" s="330">
        <v>5343.1852962000003</v>
      </c>
      <c r="H197" s="330">
        <v>5483.2071012000015</v>
      </c>
      <c r="I197" s="483">
        <v>5483.2071012000015</v>
      </c>
      <c r="J197" s="330">
        <v>5483.2071012000015</v>
      </c>
      <c r="K197" s="340">
        <v>5623.2289062000009</v>
      </c>
      <c r="L197" s="207">
        <v>5763.2507112000003</v>
      </c>
      <c r="M197" s="11"/>
      <c r="N197" s="165"/>
      <c r="O197" s="168"/>
      <c r="P197" s="168"/>
      <c r="Q197" s="168"/>
      <c r="R197" s="173"/>
      <c r="S197" s="173"/>
      <c r="T197" s="173"/>
      <c r="U197" s="173"/>
    </row>
    <row r="198" spans="1:21">
      <c r="A198" s="12"/>
      <c r="B198" s="388" t="s">
        <v>376</v>
      </c>
      <c r="C198" s="185" t="s">
        <v>377</v>
      </c>
      <c r="D198" s="186">
        <v>0.83742120000000009</v>
      </c>
      <c r="E198" s="187">
        <v>1.223111111111111</v>
      </c>
      <c r="F198" s="377">
        <v>5213.1522458000009</v>
      </c>
      <c r="G198" s="330">
        <v>5213.1522458000009</v>
      </c>
      <c r="H198" s="330">
        <v>5348.9309658000011</v>
      </c>
      <c r="I198" s="483">
        <v>5348.9309658000011</v>
      </c>
      <c r="J198" s="330">
        <v>5348.9309658000011</v>
      </c>
      <c r="K198" s="340">
        <v>5484.7096857999995</v>
      </c>
      <c r="L198" s="207">
        <v>5620.4884058000007</v>
      </c>
      <c r="M198" s="11"/>
      <c r="N198" s="165"/>
      <c r="O198" s="168"/>
      <c r="P198" s="168"/>
      <c r="Q198" s="168"/>
      <c r="R198" s="173"/>
      <c r="S198" s="173"/>
      <c r="T198" s="173"/>
      <c r="U198" s="173"/>
    </row>
    <row r="199" spans="1:21" ht="15.75" thickBot="1">
      <c r="A199" s="10"/>
      <c r="B199" s="389" t="s">
        <v>378</v>
      </c>
      <c r="C199" s="193" t="s">
        <v>379</v>
      </c>
      <c r="D199" s="194">
        <v>0.81108720000000012</v>
      </c>
      <c r="E199" s="195">
        <v>1.1848888888888889</v>
      </c>
      <c r="F199" s="426">
        <v>5039.0502540000007</v>
      </c>
      <c r="G199" s="354">
        <v>5039.0502540000007</v>
      </c>
      <c r="H199" s="354">
        <v>5170.5858890000009</v>
      </c>
      <c r="I199" s="489">
        <v>5170.5858890000009</v>
      </c>
      <c r="J199" s="354">
        <v>5170.5858890000009</v>
      </c>
      <c r="K199" s="355">
        <v>5302.1215240000001</v>
      </c>
      <c r="L199" s="245">
        <v>5433.6571590000021</v>
      </c>
      <c r="M199" s="20"/>
      <c r="N199" s="165"/>
      <c r="O199" s="168"/>
      <c r="P199" s="168"/>
      <c r="Q199" s="168"/>
      <c r="R199" s="173"/>
      <c r="S199" s="173"/>
      <c r="T199" s="173"/>
      <c r="U199" s="173"/>
    </row>
    <row r="200" spans="1:21">
      <c r="A200" s="10"/>
      <c r="B200" s="386" t="s">
        <v>380</v>
      </c>
      <c r="C200" s="201" t="s">
        <v>381</v>
      </c>
      <c r="D200" s="202">
        <v>0.78475320000000004</v>
      </c>
      <c r="E200" s="203">
        <v>1.1466666666666665</v>
      </c>
      <c r="F200" s="436">
        <v>4909.0172036000004</v>
      </c>
      <c r="G200" s="350">
        <v>4909.0172036000004</v>
      </c>
      <c r="H200" s="350">
        <v>4909.0172036000004</v>
      </c>
      <c r="I200" s="495">
        <v>4909.0172036000004</v>
      </c>
      <c r="J200" s="350">
        <v>5036.3097535999996</v>
      </c>
      <c r="K200" s="439">
        <v>5036.3097535999996</v>
      </c>
      <c r="L200" s="710">
        <v>5036.3097535999996</v>
      </c>
      <c r="M200" s="5"/>
      <c r="N200" s="165"/>
      <c r="O200" s="168"/>
      <c r="P200" s="168"/>
      <c r="Q200" s="168"/>
      <c r="R200" s="173"/>
      <c r="S200" s="173"/>
      <c r="T200" s="173"/>
      <c r="U200" s="173"/>
    </row>
    <row r="201" spans="1:21">
      <c r="A201" s="10"/>
      <c r="B201" s="388" t="s">
        <v>382</v>
      </c>
      <c r="C201" s="185" t="s">
        <v>383</v>
      </c>
      <c r="D201" s="186">
        <v>0.75841920000000007</v>
      </c>
      <c r="E201" s="187">
        <v>1.1084444444444443</v>
      </c>
      <c r="F201" s="437">
        <v>4734.9152118000002</v>
      </c>
      <c r="G201" s="340">
        <v>4734.9152118000002</v>
      </c>
      <c r="H201" s="340">
        <v>4734.9152118000002</v>
      </c>
      <c r="I201" s="496">
        <v>4734.9152118000002</v>
      </c>
      <c r="J201" s="340">
        <v>4857.9646768000011</v>
      </c>
      <c r="K201" s="440">
        <v>4857.9646768000011</v>
      </c>
      <c r="L201" s="711">
        <v>4857.9646768000011</v>
      </c>
      <c r="M201" s="5"/>
      <c r="N201" s="165"/>
      <c r="O201" s="168"/>
      <c r="P201" s="168"/>
      <c r="Q201" s="168"/>
      <c r="R201" s="173"/>
      <c r="S201" s="173"/>
      <c r="T201" s="173"/>
      <c r="U201" s="173"/>
    </row>
    <row r="202" spans="1:21">
      <c r="A202" s="4"/>
      <c r="B202" s="388" t="s">
        <v>384</v>
      </c>
      <c r="C202" s="185" t="s">
        <v>385</v>
      </c>
      <c r="D202" s="186">
        <v>0.73208519999999999</v>
      </c>
      <c r="E202" s="187">
        <v>1.070222222222222</v>
      </c>
      <c r="F202" s="437">
        <v>4604.8821614000008</v>
      </c>
      <c r="G202" s="340">
        <v>4604.8821614000008</v>
      </c>
      <c r="H202" s="340">
        <v>4604.8821614000008</v>
      </c>
      <c r="I202" s="496">
        <v>4604.8821614000008</v>
      </c>
      <c r="J202" s="340">
        <v>4723.6885413999989</v>
      </c>
      <c r="K202" s="440">
        <v>4723.6885413999989</v>
      </c>
      <c r="L202" s="711">
        <v>4723.6885413999989</v>
      </c>
      <c r="M202" s="5"/>
      <c r="N202" s="165"/>
      <c r="O202" s="168"/>
      <c r="P202" s="168"/>
      <c r="Q202" s="168"/>
      <c r="R202" s="173"/>
      <c r="S202" s="173"/>
      <c r="T202" s="173"/>
      <c r="U202" s="173"/>
    </row>
    <row r="203" spans="1:21">
      <c r="A203" s="12"/>
      <c r="B203" s="388" t="s">
        <v>386</v>
      </c>
      <c r="C203" s="185" t="s">
        <v>387</v>
      </c>
      <c r="D203" s="186">
        <v>0.70575120000000013</v>
      </c>
      <c r="E203" s="187">
        <v>1.032</v>
      </c>
      <c r="F203" s="437">
        <v>4430.7801696000024</v>
      </c>
      <c r="G203" s="340">
        <v>4430.7801696000024</v>
      </c>
      <c r="H203" s="340">
        <v>4430.7801696000024</v>
      </c>
      <c r="I203" s="496">
        <v>4430.7801696000024</v>
      </c>
      <c r="J203" s="340">
        <v>4545.3434646000014</v>
      </c>
      <c r="K203" s="440">
        <v>4545.3434646000014</v>
      </c>
      <c r="L203" s="711">
        <v>4545.3434646000014</v>
      </c>
      <c r="M203" s="18"/>
      <c r="N203" s="165"/>
      <c r="O203" s="168"/>
      <c r="P203" s="168"/>
      <c r="Q203" s="168"/>
      <c r="R203" s="173"/>
      <c r="S203" s="173"/>
      <c r="T203" s="173"/>
      <c r="U203" s="173"/>
    </row>
    <row r="204" spans="1:21">
      <c r="A204" s="12"/>
      <c r="B204" s="388" t="s">
        <v>388</v>
      </c>
      <c r="C204" s="185" t="s">
        <v>389</v>
      </c>
      <c r="D204" s="186">
        <v>0.67941720000000005</v>
      </c>
      <c r="E204" s="187">
        <v>0.99377777777777776</v>
      </c>
      <c r="F204" s="437">
        <v>4300.7471192000012</v>
      </c>
      <c r="G204" s="340">
        <v>4300.7471192000012</v>
      </c>
      <c r="H204" s="340">
        <v>4300.7471192000012</v>
      </c>
      <c r="I204" s="496">
        <v>4300.7471192000012</v>
      </c>
      <c r="J204" s="340">
        <v>4411.067329200001</v>
      </c>
      <c r="K204" s="440">
        <v>4411.067329200001</v>
      </c>
      <c r="L204" s="711">
        <v>4411.067329200001</v>
      </c>
      <c r="M204" s="20"/>
      <c r="N204" s="165"/>
      <c r="O204" s="168"/>
      <c r="P204" s="168"/>
      <c r="Q204" s="168"/>
      <c r="R204" s="173"/>
      <c r="S204" s="173"/>
      <c r="T204" s="173"/>
      <c r="U204" s="173"/>
    </row>
    <row r="205" spans="1:21" ht="15.75" thickBot="1">
      <c r="A205" s="10"/>
      <c r="B205" s="410" t="s">
        <v>390</v>
      </c>
      <c r="C205" s="247" t="s">
        <v>391</v>
      </c>
      <c r="D205" s="248">
        <v>0.65308319999999997</v>
      </c>
      <c r="E205" s="249">
        <v>0.95555555555555549</v>
      </c>
      <c r="F205" s="441">
        <v>4126.6451274000001</v>
      </c>
      <c r="G205" s="346">
        <v>4126.6451274000001</v>
      </c>
      <c r="H205" s="346">
        <v>4126.6451274000001</v>
      </c>
      <c r="I205" s="497">
        <v>4126.6451274000001</v>
      </c>
      <c r="J205" s="346">
        <v>4232.7222523999999</v>
      </c>
      <c r="K205" s="442">
        <v>4232.7222523999999</v>
      </c>
      <c r="L205" s="712">
        <v>4232.7222523999999</v>
      </c>
      <c r="M205" s="20"/>
      <c r="N205" s="165"/>
      <c r="O205" s="168"/>
      <c r="P205" s="168"/>
      <c r="Q205" s="168"/>
      <c r="R205" s="173"/>
      <c r="S205" s="173"/>
      <c r="T205" s="173"/>
      <c r="U205" s="173"/>
    </row>
    <row r="206" spans="1:21">
      <c r="A206" s="4"/>
      <c r="B206" s="386" t="s">
        <v>392</v>
      </c>
      <c r="C206" s="201" t="s">
        <v>393</v>
      </c>
      <c r="D206" s="202">
        <v>0.62674920000000001</v>
      </c>
      <c r="E206" s="203">
        <v>0.91733333333333322</v>
      </c>
      <c r="F206" s="443">
        <v>3996.6120770000007</v>
      </c>
      <c r="G206" s="444">
        <v>3996.6120770000007</v>
      </c>
      <c r="H206" s="444">
        <v>3996.6120770000007</v>
      </c>
      <c r="I206" s="498">
        <v>3996.6120770000007</v>
      </c>
      <c r="J206" s="444">
        <v>3996.6120770000007</v>
      </c>
      <c r="K206" s="444">
        <v>3996.6120770000007</v>
      </c>
      <c r="L206" s="713">
        <v>3996.6120770000007</v>
      </c>
      <c r="M206" s="5"/>
      <c r="N206" s="165"/>
      <c r="O206" s="168"/>
      <c r="P206" s="168"/>
      <c r="Q206" s="168"/>
      <c r="R206" s="173"/>
      <c r="S206" s="173"/>
      <c r="T206" s="173"/>
      <c r="U206" s="173"/>
    </row>
    <row r="207" spans="1:21">
      <c r="A207" s="4"/>
      <c r="B207" s="388" t="s">
        <v>394</v>
      </c>
      <c r="C207" s="185" t="s">
        <v>395</v>
      </c>
      <c r="D207" s="186">
        <v>0.60041519999999993</v>
      </c>
      <c r="E207" s="187">
        <v>0.87911111111111095</v>
      </c>
      <c r="F207" s="445">
        <v>3822.5100852</v>
      </c>
      <c r="G207" s="440">
        <v>3822.5100852</v>
      </c>
      <c r="H207" s="440">
        <v>3822.5100852</v>
      </c>
      <c r="I207" s="499">
        <v>3822.5100852</v>
      </c>
      <c r="J207" s="440">
        <v>3822.5100852</v>
      </c>
      <c r="K207" s="440">
        <v>3822.5100852</v>
      </c>
      <c r="L207" s="711">
        <v>3822.5100852</v>
      </c>
      <c r="M207" s="18"/>
      <c r="N207" s="165"/>
      <c r="O207" s="168"/>
      <c r="P207" s="168"/>
      <c r="Q207" s="168"/>
      <c r="R207" s="173"/>
      <c r="S207" s="173"/>
      <c r="T207" s="173"/>
      <c r="U207" s="173"/>
    </row>
    <row r="208" spans="1:21">
      <c r="A208" s="37"/>
      <c r="B208" s="388" t="s">
        <v>396</v>
      </c>
      <c r="C208" s="185" t="s">
        <v>397</v>
      </c>
      <c r="D208" s="186">
        <v>0.57408120000000007</v>
      </c>
      <c r="E208" s="187">
        <v>0.84088888888888891</v>
      </c>
      <c r="F208" s="445">
        <v>3692.4770348000006</v>
      </c>
      <c r="G208" s="440">
        <v>3692.4770348000006</v>
      </c>
      <c r="H208" s="440">
        <v>3692.4770348000006</v>
      </c>
      <c r="I208" s="499">
        <v>3692.4770348000006</v>
      </c>
      <c r="J208" s="440">
        <v>3692.4770348000006</v>
      </c>
      <c r="K208" s="440">
        <v>3692.4770348000006</v>
      </c>
      <c r="L208" s="711">
        <v>3692.4770348000006</v>
      </c>
      <c r="M208" s="18"/>
      <c r="N208" s="165"/>
      <c r="O208" s="168"/>
      <c r="P208" s="168"/>
      <c r="Q208" s="168"/>
      <c r="R208" s="173"/>
      <c r="S208" s="173"/>
      <c r="T208" s="173"/>
      <c r="U208" s="173"/>
    </row>
    <row r="209" spans="1:21">
      <c r="A209" s="8"/>
      <c r="B209" s="388" t="s">
        <v>398</v>
      </c>
      <c r="C209" s="185" t="s">
        <v>399</v>
      </c>
      <c r="D209" s="186">
        <v>0.5477472000000001</v>
      </c>
      <c r="E209" s="187">
        <v>0.80266666666666664</v>
      </c>
      <c r="F209" s="445">
        <v>3518.3750430000005</v>
      </c>
      <c r="G209" s="440">
        <v>3518.3750430000005</v>
      </c>
      <c r="H209" s="440">
        <v>3518.3750430000005</v>
      </c>
      <c r="I209" s="499">
        <v>3518.3750430000005</v>
      </c>
      <c r="J209" s="440">
        <v>3518.3750430000005</v>
      </c>
      <c r="K209" s="440">
        <v>3518.3750430000005</v>
      </c>
      <c r="L209" s="711">
        <v>3518.3750430000005</v>
      </c>
      <c r="M209" s="11"/>
      <c r="N209" s="165"/>
      <c r="O209" s="168"/>
      <c r="P209" s="168"/>
      <c r="Q209" s="168"/>
      <c r="R209" s="173"/>
      <c r="S209" s="173"/>
      <c r="T209" s="173"/>
      <c r="U209" s="173"/>
    </row>
    <row r="210" spans="1:21">
      <c r="A210" s="38"/>
      <c r="B210" s="388" t="s">
        <v>400</v>
      </c>
      <c r="C210" s="185" t="s">
        <v>401</v>
      </c>
      <c r="D210" s="186">
        <v>0.52141320000000002</v>
      </c>
      <c r="E210" s="187">
        <v>0.76444444444444437</v>
      </c>
      <c r="F210" s="445">
        <v>3388.3419926000006</v>
      </c>
      <c r="G210" s="440">
        <v>3388.3419926000006</v>
      </c>
      <c r="H210" s="440">
        <v>3388.3419926000006</v>
      </c>
      <c r="I210" s="499">
        <v>3388.3419926000006</v>
      </c>
      <c r="J210" s="440">
        <v>3388.3419926000006</v>
      </c>
      <c r="K210" s="440">
        <v>3388.3419926000006</v>
      </c>
      <c r="L210" s="711">
        <v>3388.3419926000006</v>
      </c>
      <c r="M210" s="20"/>
      <c r="N210" s="165"/>
      <c r="O210" s="168"/>
      <c r="P210" s="168"/>
      <c r="Q210" s="168"/>
      <c r="R210" s="173"/>
      <c r="S210" s="173"/>
      <c r="T210" s="173"/>
      <c r="U210" s="173"/>
    </row>
    <row r="211" spans="1:21" ht="15.75" thickBot="1">
      <c r="A211" s="8"/>
      <c r="B211" s="389" t="s">
        <v>402</v>
      </c>
      <c r="C211" s="193" t="s">
        <v>403</v>
      </c>
      <c r="D211" s="194">
        <v>0.49507920000000005</v>
      </c>
      <c r="E211" s="195">
        <v>0.7262222222222221</v>
      </c>
      <c r="F211" s="446">
        <v>3214.2400008</v>
      </c>
      <c r="G211" s="447">
        <v>3214.2400008</v>
      </c>
      <c r="H211" s="447">
        <v>3214.2400008</v>
      </c>
      <c r="I211" s="500">
        <v>3214.2400008</v>
      </c>
      <c r="J211" s="447">
        <v>3214.2400008</v>
      </c>
      <c r="K211" s="447">
        <v>3214.2400008</v>
      </c>
      <c r="L211" s="714">
        <v>3214.2400008</v>
      </c>
      <c r="M211" s="11"/>
      <c r="N211" s="165"/>
      <c r="O211" s="168"/>
      <c r="P211" s="168"/>
      <c r="Q211" s="168"/>
      <c r="R211" s="173"/>
      <c r="S211" s="173"/>
      <c r="T211" s="173"/>
      <c r="U211" s="173"/>
    </row>
    <row r="212" spans="1:21">
      <c r="A212" s="39"/>
      <c r="B212" s="409" t="s">
        <v>404</v>
      </c>
      <c r="C212" s="177" t="s">
        <v>405</v>
      </c>
      <c r="D212" s="178">
        <v>0.46874520000000003</v>
      </c>
      <c r="E212" s="179">
        <v>0.68799999999999994</v>
      </c>
      <c r="F212" s="448">
        <v>3084.2069504000001</v>
      </c>
      <c r="G212" s="449">
        <v>3084.2069504000001</v>
      </c>
      <c r="H212" s="449">
        <v>3084.2069504000001</v>
      </c>
      <c r="I212" s="501">
        <v>3084.2069504000001</v>
      </c>
      <c r="J212" s="449">
        <v>3084.2069504000001</v>
      </c>
      <c r="K212" s="449">
        <v>3084.2069504000001</v>
      </c>
      <c r="L212" s="715">
        <v>3084.2069504000001</v>
      </c>
      <c r="M212" s="11"/>
      <c r="N212" s="165"/>
      <c r="O212" s="168"/>
      <c r="P212" s="168"/>
      <c r="Q212" s="168"/>
      <c r="R212" s="173"/>
      <c r="S212" s="173"/>
      <c r="T212" s="173"/>
      <c r="U212" s="173"/>
    </row>
    <row r="213" spans="1:21">
      <c r="A213" s="40"/>
      <c r="B213" s="388" t="s">
        <v>406</v>
      </c>
      <c r="C213" s="185" t="s">
        <v>407</v>
      </c>
      <c r="D213" s="186">
        <v>0.44241119999999995</v>
      </c>
      <c r="E213" s="187">
        <v>0.64977777777777768</v>
      </c>
      <c r="F213" s="445">
        <v>2910.1049585999999</v>
      </c>
      <c r="G213" s="440">
        <v>2910.1049585999999</v>
      </c>
      <c r="H213" s="440">
        <v>2910.1049585999999</v>
      </c>
      <c r="I213" s="499">
        <v>2910.1049585999999</v>
      </c>
      <c r="J213" s="440">
        <v>2910.1049585999999</v>
      </c>
      <c r="K213" s="440">
        <v>2910.1049585999999</v>
      </c>
      <c r="L213" s="711">
        <v>2910.1049585999999</v>
      </c>
      <c r="M213" s="20"/>
      <c r="N213" s="165"/>
      <c r="O213" s="168"/>
      <c r="P213" s="168"/>
      <c r="Q213" s="168"/>
      <c r="R213" s="173"/>
      <c r="S213" s="173"/>
      <c r="T213" s="173"/>
      <c r="U213" s="173"/>
    </row>
    <row r="214" spans="1:21" ht="15.75" thickBot="1">
      <c r="A214" s="41"/>
      <c r="B214" s="410" t="s">
        <v>408</v>
      </c>
      <c r="C214" s="247" t="s">
        <v>409</v>
      </c>
      <c r="D214" s="248">
        <v>0.41607720000000004</v>
      </c>
      <c r="E214" s="249">
        <v>0.61155555555555552</v>
      </c>
      <c r="F214" s="450">
        <v>2780.0719082000005</v>
      </c>
      <c r="G214" s="442">
        <v>2780.0719082000005</v>
      </c>
      <c r="H214" s="442">
        <v>2780.0719082000005</v>
      </c>
      <c r="I214" s="502">
        <v>2780.0719082000005</v>
      </c>
      <c r="J214" s="442">
        <v>2780.0719082000005</v>
      </c>
      <c r="K214" s="442">
        <v>2780.0719082000005</v>
      </c>
      <c r="L214" s="712">
        <v>2780.0719082000005</v>
      </c>
      <c r="M214" s="11"/>
      <c r="N214" s="165"/>
      <c r="O214" s="168"/>
      <c r="P214" s="168"/>
      <c r="Q214" s="168"/>
      <c r="R214" s="173"/>
      <c r="S214" s="173"/>
      <c r="T214" s="173"/>
      <c r="U214" s="173"/>
    </row>
    <row r="215" spans="1:21" ht="15.75" thickBot="1">
      <c r="A215" s="19"/>
      <c r="B215" s="719" t="s">
        <v>410</v>
      </c>
      <c r="C215" s="720"/>
      <c r="D215" s="720"/>
      <c r="E215" s="720"/>
      <c r="F215" s="720"/>
      <c r="G215" s="720"/>
      <c r="H215" s="720"/>
      <c r="I215" s="720"/>
      <c r="J215" s="720"/>
      <c r="K215" s="720"/>
      <c r="L215" s="721"/>
      <c r="M215" s="5"/>
    </row>
    <row r="216" spans="1:21">
      <c r="A216" s="19"/>
      <c r="B216" s="303" t="s">
        <v>411</v>
      </c>
      <c r="C216" s="304" t="s">
        <v>412</v>
      </c>
      <c r="D216" s="202">
        <v>3.742</v>
      </c>
      <c r="E216" s="203">
        <v>5.6059999999999999</v>
      </c>
      <c r="F216" s="451">
        <v>33953.987327200004</v>
      </c>
      <c r="G216" s="306"/>
      <c r="H216" s="307"/>
      <c r="I216" s="476"/>
      <c r="J216" s="307"/>
      <c r="K216" s="308"/>
      <c r="L216" s="309"/>
      <c r="M216" s="20"/>
      <c r="O216" s="168"/>
      <c r="P216" s="171"/>
      <c r="Q216" s="171"/>
      <c r="R216" s="172"/>
      <c r="S216" s="172"/>
      <c r="T216" s="172"/>
      <c r="U216" s="172"/>
    </row>
    <row r="217" spans="1:21">
      <c r="A217" s="19"/>
      <c r="B217" s="310" t="s">
        <v>413</v>
      </c>
      <c r="C217" s="311" t="s">
        <v>414</v>
      </c>
      <c r="D217" s="186">
        <v>3.7090000000000001</v>
      </c>
      <c r="E217" s="187">
        <v>5.556</v>
      </c>
      <c r="F217" s="416">
        <v>33656.729821600005</v>
      </c>
      <c r="G217" s="313"/>
      <c r="H217" s="352"/>
      <c r="I217" s="503"/>
      <c r="J217" s="352"/>
      <c r="K217" s="452"/>
      <c r="L217" s="453"/>
      <c r="M217" s="20"/>
      <c r="O217" s="168"/>
      <c r="P217" s="171"/>
      <c r="Q217" s="171"/>
      <c r="R217" s="172"/>
      <c r="S217" s="172"/>
      <c r="T217" s="172"/>
      <c r="U217" s="172"/>
    </row>
    <row r="218" spans="1:21">
      <c r="A218" s="19"/>
      <c r="B218" s="310" t="s">
        <v>415</v>
      </c>
      <c r="C218" s="311" t="s">
        <v>416</v>
      </c>
      <c r="D218" s="186">
        <v>3.677</v>
      </c>
      <c r="E218" s="187">
        <v>5.5069999999999997</v>
      </c>
      <c r="F218" s="416">
        <v>33359.472315999999</v>
      </c>
      <c r="G218" s="313"/>
      <c r="H218" s="352"/>
      <c r="I218" s="503"/>
      <c r="J218" s="352"/>
      <c r="K218" s="452"/>
      <c r="L218" s="453"/>
      <c r="M218" s="20"/>
      <c r="O218" s="168"/>
      <c r="P218" s="171"/>
      <c r="Q218" s="171"/>
      <c r="R218" s="172"/>
      <c r="S218" s="172"/>
      <c r="T218" s="172"/>
      <c r="U218" s="172"/>
    </row>
    <row r="219" spans="1:21">
      <c r="A219" s="19"/>
      <c r="B219" s="310" t="s">
        <v>417</v>
      </c>
      <c r="C219" s="311" t="s">
        <v>418</v>
      </c>
      <c r="D219" s="186">
        <v>3.6509999999999998</v>
      </c>
      <c r="E219" s="187">
        <v>5.4089999999999998</v>
      </c>
      <c r="F219" s="416">
        <v>33062.214810400001</v>
      </c>
      <c r="G219" s="313"/>
      <c r="H219" s="352"/>
      <c r="I219" s="503"/>
      <c r="J219" s="352"/>
      <c r="K219" s="452"/>
      <c r="L219" s="453"/>
      <c r="M219" s="20"/>
      <c r="O219" s="168"/>
      <c r="P219" s="171"/>
      <c r="Q219" s="171"/>
      <c r="R219" s="172"/>
      <c r="S219" s="172"/>
      <c r="T219" s="172"/>
      <c r="U219" s="172"/>
    </row>
    <row r="220" spans="1:21">
      <c r="A220" s="19"/>
      <c r="B220" s="310" t="s">
        <v>419</v>
      </c>
      <c r="C220" s="311" t="s">
        <v>420</v>
      </c>
      <c r="D220" s="186">
        <v>3.6179999999999999</v>
      </c>
      <c r="E220" s="187">
        <v>5.36</v>
      </c>
      <c r="F220" s="416">
        <v>32764.957304800002</v>
      </c>
      <c r="G220" s="313"/>
      <c r="H220" s="352"/>
      <c r="I220" s="503"/>
      <c r="J220" s="352"/>
      <c r="K220" s="452"/>
      <c r="L220" s="453"/>
      <c r="M220" s="20"/>
      <c r="O220" s="168"/>
      <c r="P220" s="171"/>
      <c r="Q220" s="171"/>
      <c r="R220" s="172"/>
      <c r="S220" s="172"/>
      <c r="T220" s="172"/>
      <c r="U220" s="172"/>
    </row>
    <row r="221" spans="1:21" ht="15.75" thickBot="1">
      <c r="A221" s="19"/>
      <c r="B221" s="317" t="s">
        <v>421</v>
      </c>
      <c r="C221" s="318" t="s">
        <v>422</v>
      </c>
      <c r="D221" s="194">
        <v>3.585</v>
      </c>
      <c r="E221" s="195">
        <v>5.3109999999999999</v>
      </c>
      <c r="F221" s="419">
        <v>32467.6997992</v>
      </c>
      <c r="G221" s="320"/>
      <c r="H221" s="321"/>
      <c r="I221" s="478"/>
      <c r="J221" s="321"/>
      <c r="K221" s="322"/>
      <c r="L221" s="323"/>
      <c r="M221" s="20"/>
      <c r="O221" s="168"/>
      <c r="P221" s="171"/>
      <c r="Q221" s="171"/>
      <c r="R221" s="172"/>
      <c r="S221" s="172"/>
      <c r="T221" s="172"/>
      <c r="U221" s="172"/>
    </row>
    <row r="222" spans="1:21">
      <c r="A222" s="4"/>
      <c r="B222" s="386" t="s">
        <v>423</v>
      </c>
      <c r="C222" s="304" t="s">
        <v>424</v>
      </c>
      <c r="D222" s="202">
        <v>3.5455419999999997</v>
      </c>
      <c r="E222" s="203">
        <v>5.3109999999999999</v>
      </c>
      <c r="F222" s="423">
        <v>32929.996141199998</v>
      </c>
      <c r="G222" s="326">
        <v>37289.323315600013</v>
      </c>
      <c r="H222" s="326">
        <v>39634.980693400001</v>
      </c>
      <c r="I222" s="484"/>
      <c r="J222" s="326"/>
      <c r="K222" s="338"/>
      <c r="L222" s="454"/>
      <c r="M222" s="18"/>
      <c r="O222" s="168"/>
      <c r="P222" s="168"/>
      <c r="Q222" s="168"/>
      <c r="R222" s="172"/>
      <c r="S222" s="172"/>
      <c r="T222" s="172"/>
      <c r="U222" s="172"/>
    </row>
    <row r="223" spans="1:21">
      <c r="A223" s="10"/>
      <c r="B223" s="388" t="s">
        <v>425</v>
      </c>
      <c r="C223" s="311" t="s">
        <v>426</v>
      </c>
      <c r="D223" s="186">
        <v>3.5126520000000006</v>
      </c>
      <c r="E223" s="187">
        <v>5.2618240740740738</v>
      </c>
      <c r="F223" s="377">
        <v>32625.966468000002</v>
      </c>
      <c r="G223" s="330">
        <v>36944.808380000002</v>
      </c>
      <c r="H223" s="330">
        <v>39269.250332799995</v>
      </c>
      <c r="I223" s="483"/>
      <c r="J223" s="330"/>
      <c r="K223" s="340"/>
      <c r="L223" s="394"/>
      <c r="M223" s="11"/>
      <c r="O223" s="168"/>
      <c r="P223" s="168"/>
      <c r="Q223" s="168"/>
      <c r="R223" s="172"/>
      <c r="S223" s="172"/>
      <c r="T223" s="172"/>
      <c r="U223" s="172"/>
    </row>
    <row r="224" spans="1:21">
      <c r="A224" s="12"/>
      <c r="B224" s="388" t="s">
        <v>427</v>
      </c>
      <c r="C224" s="311" t="s">
        <v>428</v>
      </c>
      <c r="D224" s="186">
        <v>3.4797620000000005</v>
      </c>
      <c r="E224" s="187">
        <v>5.2126481481481477</v>
      </c>
      <c r="F224" s="377">
        <v>32321.9367948</v>
      </c>
      <c r="G224" s="330">
        <v>36600.293444400006</v>
      </c>
      <c r="H224" s="330">
        <v>38903.519972199996</v>
      </c>
      <c r="I224" s="483"/>
      <c r="J224" s="330"/>
      <c r="K224" s="340"/>
      <c r="L224" s="394"/>
      <c r="M224" s="18"/>
      <c r="O224" s="168"/>
      <c r="P224" s="168"/>
      <c r="Q224" s="168"/>
      <c r="R224" s="172"/>
      <c r="S224" s="172"/>
      <c r="T224" s="172"/>
      <c r="U224" s="172"/>
    </row>
    <row r="225" spans="1:23">
      <c r="A225" s="19"/>
      <c r="B225" s="388" t="s">
        <v>429</v>
      </c>
      <c r="C225" s="311" t="s">
        <v>430</v>
      </c>
      <c r="D225" s="186">
        <v>3.4468720000000004</v>
      </c>
      <c r="E225" s="187">
        <v>5.1634722222222216</v>
      </c>
      <c r="F225" s="377">
        <v>32017.907121600005</v>
      </c>
      <c r="G225" s="330">
        <v>36255.778508800009</v>
      </c>
      <c r="H225" s="330">
        <v>38537.789611599997</v>
      </c>
      <c r="I225" s="483"/>
      <c r="J225" s="330"/>
      <c r="K225" s="340"/>
      <c r="L225" s="394"/>
      <c r="M225" s="5"/>
      <c r="O225" s="168"/>
      <c r="P225" s="168"/>
      <c r="Q225" s="168"/>
      <c r="R225" s="172"/>
      <c r="S225" s="172"/>
      <c r="T225" s="172"/>
      <c r="U225" s="172"/>
    </row>
    <row r="226" spans="1:23">
      <c r="A226" s="19"/>
      <c r="B226" s="388" t="s">
        <v>431</v>
      </c>
      <c r="C226" s="311" t="s">
        <v>432</v>
      </c>
      <c r="D226" s="186">
        <v>3.4139820000000003</v>
      </c>
      <c r="E226" s="187">
        <v>5.1142962962962963</v>
      </c>
      <c r="F226" s="377">
        <v>31713.877448400002</v>
      </c>
      <c r="G226" s="330">
        <v>35911.263573199991</v>
      </c>
      <c r="H226" s="330">
        <v>38172.059251000006</v>
      </c>
      <c r="I226" s="483"/>
      <c r="J226" s="330"/>
      <c r="K226" s="340"/>
      <c r="L226" s="394"/>
      <c r="M226" s="20"/>
      <c r="O226" s="168"/>
      <c r="P226" s="168"/>
      <c r="Q226" s="168"/>
      <c r="R226" s="172"/>
      <c r="S226" s="172"/>
      <c r="T226" s="172"/>
      <c r="U226" s="172"/>
    </row>
    <row r="227" spans="1:23" ht="15.75" thickBot="1">
      <c r="A227" s="12"/>
      <c r="B227" s="389" t="s">
        <v>433</v>
      </c>
      <c r="C227" s="318" t="s">
        <v>434</v>
      </c>
      <c r="D227" s="194">
        <v>3.3810920000000002</v>
      </c>
      <c r="E227" s="195">
        <v>5.0651203703703702</v>
      </c>
      <c r="F227" s="426">
        <v>31409.847775200004</v>
      </c>
      <c r="G227" s="354">
        <v>35566.748637600009</v>
      </c>
      <c r="H227" s="354">
        <v>37806.328890400007</v>
      </c>
      <c r="I227" s="489"/>
      <c r="J227" s="354"/>
      <c r="K227" s="355"/>
      <c r="L227" s="455"/>
      <c r="M227" s="11"/>
      <c r="O227" s="168"/>
      <c r="P227" s="168"/>
      <c r="Q227" s="168"/>
      <c r="R227" s="172"/>
      <c r="S227" s="172"/>
      <c r="T227" s="172"/>
      <c r="U227" s="172"/>
    </row>
    <row r="228" spans="1:23">
      <c r="A228" s="10"/>
      <c r="B228" s="386" t="s">
        <v>435</v>
      </c>
      <c r="C228" s="304" t="s">
        <v>436</v>
      </c>
      <c r="D228" s="202">
        <v>3.3482020000000001</v>
      </c>
      <c r="E228" s="203">
        <v>5.0159444444444441</v>
      </c>
      <c r="F228" s="456">
        <v>29425.760608600005</v>
      </c>
      <c r="G228" s="457">
        <v>31814.267819800003</v>
      </c>
      <c r="H228" s="349">
        <v>35276.625179800001</v>
      </c>
      <c r="I228" s="488">
        <v>37440.598529800009</v>
      </c>
      <c r="J228" s="349"/>
      <c r="K228" s="350"/>
      <c r="L228" s="458"/>
      <c r="M228" s="11"/>
      <c r="N228" s="156"/>
      <c r="O228" s="168"/>
      <c r="P228" s="168"/>
      <c r="Q228" s="168"/>
      <c r="R228" s="173"/>
      <c r="S228" s="174"/>
      <c r="T228" s="174"/>
      <c r="U228" s="174"/>
      <c r="V228" s="170"/>
      <c r="W228" s="170"/>
    </row>
    <row r="229" spans="1:23">
      <c r="A229" s="4"/>
      <c r="B229" s="409" t="s">
        <v>437</v>
      </c>
      <c r="C229" s="311" t="s">
        <v>438</v>
      </c>
      <c r="D229" s="186">
        <v>3.3153120000000005</v>
      </c>
      <c r="E229" s="187">
        <v>4.966768518518518</v>
      </c>
      <c r="F229" s="400">
        <v>29087.582088800002</v>
      </c>
      <c r="G229" s="352">
        <v>31449.306086400004</v>
      </c>
      <c r="H229" s="459">
        <v>34877.718766400001</v>
      </c>
      <c r="I229" s="484">
        <v>37074.86816920001</v>
      </c>
      <c r="J229" s="326"/>
      <c r="K229" s="338"/>
      <c r="L229" s="454"/>
      <c r="M229" s="20"/>
      <c r="N229" s="156"/>
      <c r="O229" s="168"/>
      <c r="P229" s="168"/>
      <c r="Q229" s="168"/>
      <c r="R229" s="173"/>
      <c r="S229" s="174"/>
      <c r="T229" s="174"/>
      <c r="U229" s="174"/>
      <c r="V229" s="170"/>
      <c r="W229" s="170"/>
    </row>
    <row r="230" spans="1:23">
      <c r="A230" s="37"/>
      <c r="B230" s="410" t="s">
        <v>439</v>
      </c>
      <c r="C230" s="460" t="s">
        <v>440</v>
      </c>
      <c r="D230" s="186">
        <v>3.2824220000000004</v>
      </c>
      <c r="E230" s="187">
        <v>4.9175925925925927</v>
      </c>
      <c r="F230" s="400">
        <v>28800.524755600007</v>
      </c>
      <c r="G230" s="352">
        <v>31138.735830800004</v>
      </c>
      <c r="H230" s="461">
        <v>34533.203830800005</v>
      </c>
      <c r="I230" s="490">
        <v>36709.137808600004</v>
      </c>
      <c r="J230" s="345"/>
      <c r="K230" s="346"/>
      <c r="L230" s="462"/>
      <c r="M230" s="5"/>
      <c r="N230" s="156"/>
      <c r="O230" s="168"/>
      <c r="P230" s="168"/>
      <c r="Q230" s="168"/>
      <c r="R230" s="173"/>
      <c r="S230" s="174"/>
      <c r="T230" s="174"/>
      <c r="U230" s="174"/>
      <c r="V230" s="170"/>
      <c r="W230" s="170"/>
    </row>
    <row r="231" spans="1:23">
      <c r="A231" s="8"/>
      <c r="B231" s="463" t="s">
        <v>441</v>
      </c>
      <c r="C231" s="311" t="s">
        <v>442</v>
      </c>
      <c r="D231" s="186">
        <v>3.2495320000000003</v>
      </c>
      <c r="E231" s="187">
        <v>4.8684166666666666</v>
      </c>
      <c r="F231" s="400">
        <v>28513.467422399997</v>
      </c>
      <c r="G231" s="352">
        <v>30828.165575200004</v>
      </c>
      <c r="H231" s="352">
        <v>34188.688895200008</v>
      </c>
      <c r="I231" s="487">
        <v>36343.407448000005</v>
      </c>
      <c r="J231" s="352"/>
      <c r="K231" s="352"/>
      <c r="L231" s="464"/>
      <c r="M231" s="18"/>
      <c r="N231" s="156"/>
      <c r="O231" s="168"/>
      <c r="P231" s="168"/>
      <c r="Q231" s="168"/>
      <c r="R231" s="173"/>
      <c r="S231" s="174"/>
      <c r="T231" s="174"/>
      <c r="U231" s="174"/>
      <c r="V231" s="170"/>
      <c r="W231" s="170"/>
    </row>
    <row r="232" spans="1:23">
      <c r="A232" s="38"/>
      <c r="B232" s="409" t="s">
        <v>443</v>
      </c>
      <c r="C232" s="465" t="s">
        <v>444</v>
      </c>
      <c r="D232" s="186">
        <v>3.2166420000000002</v>
      </c>
      <c r="E232" s="187">
        <v>4.8192407407407405</v>
      </c>
      <c r="F232" s="400">
        <v>28226.410089199999</v>
      </c>
      <c r="G232" s="352">
        <v>30517.595319599997</v>
      </c>
      <c r="H232" s="459">
        <v>33844.173959599997</v>
      </c>
      <c r="I232" s="484">
        <v>35146.032427400001</v>
      </c>
      <c r="J232" s="326"/>
      <c r="K232" s="338"/>
      <c r="L232" s="454"/>
      <c r="M232" s="20"/>
      <c r="N232" s="156"/>
      <c r="O232" s="168"/>
      <c r="P232" s="168"/>
      <c r="Q232" s="168"/>
      <c r="R232" s="173"/>
      <c r="S232" s="174"/>
      <c r="T232" s="174"/>
      <c r="U232" s="174"/>
      <c r="V232" s="170"/>
      <c r="W232" s="170"/>
    </row>
    <row r="233" spans="1:23" ht="15.75" thickBot="1">
      <c r="A233" s="8"/>
      <c r="B233" s="389" t="s">
        <v>445</v>
      </c>
      <c r="C233" s="318" t="s">
        <v>446</v>
      </c>
      <c r="D233" s="194">
        <v>3.1837520000000001</v>
      </c>
      <c r="E233" s="195">
        <v>4.7700648148148144</v>
      </c>
      <c r="F233" s="466">
        <v>27939.352755999993</v>
      </c>
      <c r="G233" s="334">
        <v>30207.025063999998</v>
      </c>
      <c r="H233" s="333">
        <v>33499.659024</v>
      </c>
      <c r="I233" s="485">
        <v>34788.788236799999</v>
      </c>
      <c r="J233" s="333"/>
      <c r="K233" s="362"/>
      <c r="L233" s="395"/>
      <c r="M233" s="5"/>
      <c r="N233" s="156"/>
      <c r="O233" s="168"/>
      <c r="P233" s="168"/>
      <c r="Q233" s="168"/>
      <c r="R233" s="173"/>
      <c r="S233" s="174"/>
      <c r="T233" s="174"/>
      <c r="U233" s="174"/>
      <c r="V233" s="170"/>
      <c r="W233" s="170"/>
    </row>
    <row r="234" spans="1:23">
      <c r="A234" s="39"/>
      <c r="B234" s="386" t="s">
        <v>447</v>
      </c>
      <c r="C234" s="304" t="s">
        <v>448</v>
      </c>
      <c r="D234" s="202">
        <v>3.1508620000000001</v>
      </c>
      <c r="E234" s="203">
        <v>4.7208888888888882</v>
      </c>
      <c r="F234" s="423">
        <v>26074.071969400004</v>
      </c>
      <c r="G234" s="326">
        <v>27914.1654862</v>
      </c>
      <c r="H234" s="326">
        <v>29950.846286200001</v>
      </c>
      <c r="I234" s="484">
        <v>33209.5355662</v>
      </c>
      <c r="J234" s="326"/>
      <c r="K234" s="338"/>
      <c r="L234" s="454"/>
      <c r="M234" s="5"/>
      <c r="N234" s="156"/>
      <c r="O234" s="168"/>
      <c r="P234" s="168"/>
      <c r="Q234" s="168"/>
      <c r="R234" s="173"/>
      <c r="S234" s="174"/>
      <c r="T234" s="174"/>
      <c r="U234" s="174"/>
      <c r="V234" s="170"/>
      <c r="W234" s="170"/>
    </row>
    <row r="235" spans="1:23">
      <c r="A235" s="40"/>
      <c r="B235" s="388" t="s">
        <v>449</v>
      </c>
      <c r="C235" s="311" t="s">
        <v>450</v>
      </c>
      <c r="D235" s="186">
        <v>3.1179720000000004</v>
      </c>
      <c r="E235" s="187">
        <v>4.671712962962963</v>
      </c>
      <c r="F235" s="377">
        <v>25803.986976200005</v>
      </c>
      <c r="G235" s="330">
        <v>27624.810655600002</v>
      </c>
      <c r="H235" s="330">
        <v>29640.276030600005</v>
      </c>
      <c r="I235" s="483">
        <v>32865.020630600004</v>
      </c>
      <c r="J235" s="330"/>
      <c r="K235" s="340"/>
      <c r="L235" s="394"/>
      <c r="M235" s="5"/>
      <c r="N235" s="156"/>
      <c r="O235" s="168"/>
      <c r="P235" s="168"/>
      <c r="Q235" s="168"/>
      <c r="R235" s="173"/>
      <c r="S235" s="174"/>
      <c r="T235" s="174"/>
      <c r="U235" s="174"/>
      <c r="V235" s="170"/>
      <c r="W235" s="170"/>
    </row>
    <row r="236" spans="1:23">
      <c r="A236" s="41"/>
      <c r="B236" s="388" t="s">
        <v>451</v>
      </c>
      <c r="C236" s="311" t="s">
        <v>452</v>
      </c>
      <c r="D236" s="186">
        <v>3.0850820000000008</v>
      </c>
      <c r="E236" s="187">
        <v>4.6225370370370369</v>
      </c>
      <c r="F236" s="377">
        <v>25533.901983000003</v>
      </c>
      <c r="G236" s="330">
        <v>27335.455825000005</v>
      </c>
      <c r="H236" s="330">
        <v>29329.705775000006</v>
      </c>
      <c r="I236" s="483">
        <v>32520.505695000007</v>
      </c>
      <c r="J236" s="330"/>
      <c r="K236" s="340"/>
      <c r="L236" s="394"/>
      <c r="M236" s="18"/>
      <c r="N236" s="156"/>
      <c r="O236" s="168"/>
      <c r="P236" s="168"/>
      <c r="Q236" s="168"/>
      <c r="R236" s="173"/>
      <c r="S236" s="174"/>
      <c r="T236" s="174"/>
      <c r="U236" s="174"/>
      <c r="V236" s="170"/>
      <c r="W236" s="170"/>
    </row>
    <row r="237" spans="1:23">
      <c r="A237" s="19"/>
      <c r="B237" s="388" t="s">
        <v>453</v>
      </c>
      <c r="C237" s="311" t="s">
        <v>454</v>
      </c>
      <c r="D237" s="186">
        <v>3.0521919999999998</v>
      </c>
      <c r="E237" s="187">
        <v>4.5733611111111108</v>
      </c>
      <c r="F237" s="377">
        <v>25263.816989800001</v>
      </c>
      <c r="G237" s="330">
        <v>27046.1009944</v>
      </c>
      <c r="H237" s="330">
        <v>29019.135519399999</v>
      </c>
      <c r="I237" s="483">
        <v>32175.9907594</v>
      </c>
      <c r="J237" s="330"/>
      <c r="K237" s="340"/>
      <c r="L237" s="394"/>
      <c r="M237" s="20"/>
      <c r="N237" s="156"/>
      <c r="O237" s="168"/>
      <c r="P237" s="168"/>
      <c r="Q237" s="168"/>
      <c r="R237" s="173"/>
      <c r="S237" s="174"/>
      <c r="T237" s="174"/>
      <c r="U237" s="174"/>
      <c r="V237" s="170"/>
      <c r="W237" s="170"/>
    </row>
    <row r="238" spans="1:23">
      <c r="A238" s="4"/>
      <c r="B238" s="388" t="s">
        <v>455</v>
      </c>
      <c r="C238" s="311" t="s">
        <v>456</v>
      </c>
      <c r="D238" s="186">
        <v>3.0193020000000002</v>
      </c>
      <c r="E238" s="187">
        <v>4.5241851851851846</v>
      </c>
      <c r="F238" s="377">
        <v>24993.7319966</v>
      </c>
      <c r="G238" s="330">
        <v>26756.746163800006</v>
      </c>
      <c r="H238" s="330">
        <v>28708.565263800007</v>
      </c>
      <c r="I238" s="483">
        <v>31831.475823799999</v>
      </c>
      <c r="J238" s="330"/>
      <c r="K238" s="340"/>
      <c r="L238" s="394"/>
      <c r="M238" s="20"/>
      <c r="N238" s="156"/>
      <c r="O238" s="168"/>
      <c r="P238" s="168"/>
      <c r="Q238" s="168"/>
      <c r="R238" s="173"/>
      <c r="S238" s="174"/>
      <c r="T238" s="174"/>
      <c r="U238" s="174"/>
      <c r="V238" s="170"/>
      <c r="W238" s="170"/>
    </row>
    <row r="239" spans="1:23" ht="15.75" thickBot="1">
      <c r="A239" s="10"/>
      <c r="B239" s="389" t="s">
        <v>457</v>
      </c>
      <c r="C239" s="318" t="s">
        <v>458</v>
      </c>
      <c r="D239" s="194">
        <v>2.9864120000000001</v>
      </c>
      <c r="E239" s="195">
        <v>4.4750092592592585</v>
      </c>
      <c r="F239" s="426">
        <v>24723.647003400005</v>
      </c>
      <c r="G239" s="354">
        <v>26467.391333200001</v>
      </c>
      <c r="H239" s="354">
        <v>28397.9950082</v>
      </c>
      <c r="I239" s="489">
        <v>31486.960888200003</v>
      </c>
      <c r="J239" s="354"/>
      <c r="K239" s="467"/>
      <c r="L239" s="455"/>
      <c r="M239" s="5"/>
      <c r="N239" s="156"/>
      <c r="O239" s="168"/>
      <c r="P239" s="168"/>
      <c r="Q239" s="168"/>
      <c r="R239" s="173"/>
      <c r="S239" s="174"/>
      <c r="T239" s="174"/>
      <c r="U239" s="174"/>
      <c r="V239" s="170"/>
      <c r="W239" s="170"/>
    </row>
    <row r="240" spans="1:23">
      <c r="A240" s="12"/>
      <c r="B240" s="386" t="s">
        <v>459</v>
      </c>
      <c r="C240" s="304" t="s">
        <v>460</v>
      </c>
      <c r="D240" s="202">
        <v>2.9535220000000004</v>
      </c>
      <c r="E240" s="203">
        <v>4.4258333333333333</v>
      </c>
      <c r="F240" s="348">
        <v>23010.373802200003</v>
      </c>
      <c r="G240" s="349">
        <v>24453.562010199999</v>
      </c>
      <c r="H240" s="349">
        <v>25981.072610200004</v>
      </c>
      <c r="I240" s="488">
        <v>28087.424752600011</v>
      </c>
      <c r="J240" s="349">
        <v>32288.078902600006</v>
      </c>
      <c r="K240" s="350"/>
      <c r="L240" s="458"/>
      <c r="M240" s="18"/>
      <c r="N240" s="156"/>
      <c r="O240" s="168"/>
      <c r="P240" s="168"/>
      <c r="Q240" s="168"/>
      <c r="R240" s="173"/>
      <c r="S240" s="173"/>
      <c r="T240" s="174"/>
      <c r="U240" s="174"/>
      <c r="V240" s="170"/>
      <c r="W240" s="170"/>
    </row>
    <row r="241" spans="1:23">
      <c r="A241" s="19"/>
      <c r="B241" s="388" t="s">
        <v>461</v>
      </c>
      <c r="C241" s="311" t="s">
        <v>462</v>
      </c>
      <c r="D241" s="186">
        <v>2.9206320000000008</v>
      </c>
      <c r="E241" s="187">
        <v>4.3766574074074072</v>
      </c>
      <c r="F241" s="328">
        <v>22756.452187000006</v>
      </c>
      <c r="G241" s="330">
        <v>24183.477017000001</v>
      </c>
      <c r="H241" s="330">
        <v>25694.015277000006</v>
      </c>
      <c r="I241" s="483">
        <v>27776.854497000008</v>
      </c>
      <c r="J241" s="330">
        <v>31930.834712000007</v>
      </c>
      <c r="K241" s="338"/>
      <c r="L241" s="394"/>
      <c r="M241" s="18"/>
      <c r="N241" s="156"/>
      <c r="O241" s="168"/>
      <c r="P241" s="168"/>
      <c r="Q241" s="168"/>
      <c r="R241" s="173"/>
      <c r="S241" s="173"/>
      <c r="T241" s="174"/>
      <c r="U241" s="174"/>
      <c r="V241" s="170"/>
      <c r="W241" s="170"/>
    </row>
    <row r="242" spans="1:23">
      <c r="A242" s="19"/>
      <c r="B242" s="388" t="s">
        <v>463</v>
      </c>
      <c r="C242" s="311" t="s">
        <v>464</v>
      </c>
      <c r="D242" s="186">
        <v>2.8877419999999998</v>
      </c>
      <c r="E242" s="187">
        <v>4.3274814814814819</v>
      </c>
      <c r="F242" s="328">
        <v>22502.530571799998</v>
      </c>
      <c r="G242" s="330">
        <v>23913.392023799999</v>
      </c>
      <c r="H242" s="330">
        <v>25406.957943800004</v>
      </c>
      <c r="I242" s="483">
        <v>27466.284241400001</v>
      </c>
      <c r="J242" s="330">
        <v>31573.590521400001</v>
      </c>
      <c r="K242" s="340"/>
      <c r="L242" s="394"/>
      <c r="M242" s="11"/>
      <c r="N242" s="156"/>
      <c r="O242" s="168"/>
      <c r="P242" s="168"/>
      <c r="Q242" s="168"/>
      <c r="R242" s="173"/>
      <c r="S242" s="173"/>
      <c r="T242" s="174"/>
      <c r="U242" s="174"/>
      <c r="V242" s="170"/>
      <c r="W242" s="170"/>
    </row>
    <row r="243" spans="1:23">
      <c r="A243" s="12"/>
      <c r="B243" s="388" t="s">
        <v>465</v>
      </c>
      <c r="C243" s="311" t="s">
        <v>466</v>
      </c>
      <c r="D243" s="186">
        <v>2.8548520000000002</v>
      </c>
      <c r="E243" s="187">
        <v>4.2783055555555549</v>
      </c>
      <c r="F243" s="328">
        <v>22248.608956599997</v>
      </c>
      <c r="G243" s="330">
        <v>23643.307030599997</v>
      </c>
      <c r="H243" s="330">
        <v>25119.900610600002</v>
      </c>
      <c r="I243" s="483">
        <v>27155.713985800001</v>
      </c>
      <c r="J243" s="330">
        <v>31216.346330799999</v>
      </c>
      <c r="K243" s="340"/>
      <c r="L243" s="394"/>
      <c r="M243" s="20"/>
      <c r="N243" s="156"/>
      <c r="O243" s="168"/>
      <c r="P243" s="168"/>
      <c r="Q243" s="168"/>
      <c r="R243" s="173"/>
      <c r="S243" s="173"/>
      <c r="T243" s="174"/>
      <c r="U243" s="174"/>
      <c r="V243" s="170"/>
      <c r="W243" s="170"/>
    </row>
    <row r="244" spans="1:23">
      <c r="A244" s="10"/>
      <c r="B244" s="388" t="s">
        <v>467</v>
      </c>
      <c r="C244" s="311" t="s">
        <v>468</v>
      </c>
      <c r="D244" s="186">
        <v>2.8219620000000005</v>
      </c>
      <c r="E244" s="187">
        <v>4.2291296296296288</v>
      </c>
      <c r="F244" s="328">
        <v>21994.6873414</v>
      </c>
      <c r="G244" s="330">
        <v>23373.222037399995</v>
      </c>
      <c r="H244" s="330">
        <v>24832.843277399999</v>
      </c>
      <c r="I244" s="483">
        <v>26845.143730199998</v>
      </c>
      <c r="J244" s="330">
        <v>30859.102140199997</v>
      </c>
      <c r="K244" s="340"/>
      <c r="L244" s="394"/>
      <c r="M244" s="11"/>
      <c r="N244" s="156"/>
      <c r="O244" s="168"/>
      <c r="P244" s="168"/>
      <c r="Q244" s="168"/>
      <c r="R244" s="173"/>
      <c r="S244" s="173"/>
      <c r="T244" s="174"/>
      <c r="U244" s="174"/>
      <c r="V244" s="170"/>
      <c r="W244" s="170"/>
    </row>
    <row r="245" spans="1:23" ht="15.75" thickBot="1">
      <c r="A245" s="4"/>
      <c r="B245" s="389" t="s">
        <v>469</v>
      </c>
      <c r="C245" s="318" t="s">
        <v>470</v>
      </c>
      <c r="D245" s="194">
        <v>2.7890720000000004</v>
      </c>
      <c r="E245" s="195">
        <v>4.1799537037037036</v>
      </c>
      <c r="F245" s="331">
        <v>21740.765726200007</v>
      </c>
      <c r="G245" s="333">
        <v>23103.137044200001</v>
      </c>
      <c r="H245" s="333">
        <v>24545.785944199997</v>
      </c>
      <c r="I245" s="485">
        <v>26534.573474599998</v>
      </c>
      <c r="J245" s="333">
        <v>30501.857949600002</v>
      </c>
      <c r="K245" s="333"/>
      <c r="L245" s="395"/>
      <c r="M245" s="11"/>
      <c r="N245" s="156"/>
      <c r="O245" s="168"/>
      <c r="P245" s="168"/>
      <c r="Q245" s="168"/>
      <c r="R245" s="173"/>
      <c r="S245" s="173"/>
      <c r="T245" s="174"/>
      <c r="U245" s="174"/>
      <c r="V245" s="170"/>
      <c r="W245" s="170"/>
    </row>
    <row r="246" spans="1:23">
      <c r="A246" s="12"/>
      <c r="B246" s="386" t="s">
        <v>471</v>
      </c>
      <c r="C246" s="201" t="s">
        <v>472</v>
      </c>
      <c r="D246" s="202">
        <v>2.7561820000000004</v>
      </c>
      <c r="E246" s="203">
        <v>4.1307777777777774</v>
      </c>
      <c r="F246" s="375">
        <v>19887.335892999999</v>
      </c>
      <c r="G246" s="387">
        <v>21486.844111000002</v>
      </c>
      <c r="H246" s="337">
        <v>22199.682391000002</v>
      </c>
      <c r="I246" s="482">
        <v>24258.728611000002</v>
      </c>
      <c r="J246" s="337">
        <v>27293.260639000004</v>
      </c>
      <c r="K246" s="358">
        <v>30144.613759000003</v>
      </c>
      <c r="L246" s="360"/>
      <c r="M246" s="18"/>
      <c r="N246" s="156"/>
      <c r="O246" s="168"/>
      <c r="P246" s="168"/>
      <c r="Q246" s="168"/>
      <c r="R246" s="173"/>
      <c r="S246" s="173"/>
      <c r="T246" s="173"/>
      <c r="U246" s="174"/>
      <c r="V246" s="170"/>
      <c r="W246" s="170"/>
    </row>
    <row r="247" spans="1:23">
      <c r="A247" s="12"/>
      <c r="B247" s="388" t="s">
        <v>473</v>
      </c>
      <c r="C247" s="185" t="s">
        <v>474</v>
      </c>
      <c r="D247" s="186">
        <v>2.7232920000000003</v>
      </c>
      <c r="E247" s="187">
        <v>4.0816018518518522</v>
      </c>
      <c r="F247" s="377">
        <v>19652.570815200001</v>
      </c>
      <c r="G247" s="329">
        <v>21232.922495800001</v>
      </c>
      <c r="H247" s="330">
        <v>21937.274605800001</v>
      </c>
      <c r="I247" s="483">
        <v>23971.671277800004</v>
      </c>
      <c r="J247" s="330">
        <v>26969.961128400002</v>
      </c>
      <c r="K247" s="340">
        <v>28217.428118399999</v>
      </c>
      <c r="L247" s="341"/>
      <c r="M247" s="5"/>
      <c r="N247" s="156"/>
      <c r="O247" s="168"/>
      <c r="P247" s="168"/>
      <c r="Q247" s="168"/>
      <c r="R247" s="173"/>
      <c r="S247" s="173"/>
      <c r="T247" s="173"/>
      <c r="U247" s="174"/>
      <c r="V247" s="170"/>
      <c r="W247" s="170"/>
    </row>
    <row r="248" spans="1:23">
      <c r="A248" s="10"/>
      <c r="B248" s="388" t="s">
        <v>475</v>
      </c>
      <c r="C248" s="185" t="s">
        <v>476</v>
      </c>
      <c r="D248" s="186">
        <v>2.6904020000000002</v>
      </c>
      <c r="E248" s="187">
        <v>4.0324259259259252</v>
      </c>
      <c r="F248" s="377">
        <v>19417.805737400005</v>
      </c>
      <c r="G248" s="329">
        <v>20979.000880600004</v>
      </c>
      <c r="H248" s="330">
        <v>21674.866820600004</v>
      </c>
      <c r="I248" s="483">
        <v>23684.613944600005</v>
      </c>
      <c r="J248" s="330">
        <v>26646.661617800008</v>
      </c>
      <c r="K248" s="340">
        <v>27860.183927800008</v>
      </c>
      <c r="L248" s="341"/>
      <c r="M248" s="20"/>
      <c r="N248" s="156"/>
      <c r="O248" s="168"/>
      <c r="P248" s="168"/>
      <c r="Q248" s="168"/>
      <c r="R248" s="173"/>
      <c r="S248" s="173"/>
      <c r="T248" s="173"/>
      <c r="U248" s="174"/>
      <c r="V248" s="170"/>
      <c r="W248" s="170"/>
    </row>
    <row r="249" spans="1:23">
      <c r="A249" s="4"/>
      <c r="B249" s="388" t="s">
        <v>477</v>
      </c>
      <c r="C249" s="185" t="s">
        <v>478</v>
      </c>
      <c r="D249" s="186">
        <v>2.6575120000000001</v>
      </c>
      <c r="E249" s="187">
        <v>3.9832499999999995</v>
      </c>
      <c r="F249" s="377">
        <v>19183.040659600003</v>
      </c>
      <c r="G249" s="329">
        <v>20725.0792654</v>
      </c>
      <c r="H249" s="330">
        <v>21412.459035400003</v>
      </c>
      <c r="I249" s="483">
        <v>23397.556611400003</v>
      </c>
      <c r="J249" s="330">
        <v>26323.362107200002</v>
      </c>
      <c r="K249" s="340">
        <v>27502.939737199998</v>
      </c>
      <c r="L249" s="341"/>
      <c r="M249" s="11"/>
      <c r="N249" s="156"/>
      <c r="O249" s="168"/>
      <c r="P249" s="168"/>
      <c r="Q249" s="168"/>
      <c r="R249" s="173"/>
      <c r="S249" s="173"/>
      <c r="T249" s="173"/>
      <c r="U249" s="174"/>
      <c r="V249" s="170"/>
      <c r="W249" s="170"/>
    </row>
    <row r="250" spans="1:23">
      <c r="A250" s="4"/>
      <c r="B250" s="388" t="s">
        <v>479</v>
      </c>
      <c r="C250" s="185" t="s">
        <v>480</v>
      </c>
      <c r="D250" s="186">
        <v>2.6246220000000005</v>
      </c>
      <c r="E250" s="187">
        <v>3.9340740740740738</v>
      </c>
      <c r="F250" s="377">
        <v>18948.275581800001</v>
      </c>
      <c r="G250" s="329">
        <v>20471.157650199999</v>
      </c>
      <c r="H250" s="330">
        <v>21150.051250200006</v>
      </c>
      <c r="I250" s="483">
        <v>23110.499278200001</v>
      </c>
      <c r="J250" s="330">
        <v>26000.062596600001</v>
      </c>
      <c r="K250" s="340">
        <v>27145.695546600004</v>
      </c>
      <c r="L250" s="341"/>
      <c r="M250" s="11"/>
      <c r="N250" s="156"/>
      <c r="O250" s="168"/>
      <c r="P250" s="168"/>
      <c r="Q250" s="168"/>
      <c r="R250" s="173"/>
      <c r="S250" s="173"/>
      <c r="T250" s="173"/>
      <c r="U250" s="174"/>
      <c r="V250" s="170"/>
      <c r="W250" s="170"/>
    </row>
    <row r="251" spans="1:23" ht="15.75" thickBot="1">
      <c r="A251" s="19"/>
      <c r="B251" s="389" t="s">
        <v>481</v>
      </c>
      <c r="C251" s="193" t="s">
        <v>482</v>
      </c>
      <c r="D251" s="194">
        <v>2.5917320000000004</v>
      </c>
      <c r="E251" s="195">
        <v>3.8848981481481482</v>
      </c>
      <c r="F251" s="426">
        <v>18713.510504000002</v>
      </c>
      <c r="G251" s="468">
        <v>20217.236035000002</v>
      </c>
      <c r="H251" s="354">
        <v>20887.643465000001</v>
      </c>
      <c r="I251" s="489">
        <v>22823.441945000002</v>
      </c>
      <c r="J251" s="354">
        <v>25676.763086000003</v>
      </c>
      <c r="K251" s="355">
        <v>26788.451356000005</v>
      </c>
      <c r="L251" s="356"/>
      <c r="M251" s="20"/>
      <c r="N251" s="156"/>
      <c r="O251" s="168"/>
      <c r="P251" s="168"/>
      <c r="Q251" s="168"/>
      <c r="R251" s="173"/>
      <c r="S251" s="173"/>
      <c r="T251" s="173"/>
      <c r="U251" s="174"/>
      <c r="V251" s="170"/>
      <c r="W251" s="170"/>
    </row>
    <row r="252" spans="1:23">
      <c r="A252" s="12"/>
      <c r="B252" s="386" t="s">
        <v>483</v>
      </c>
      <c r="C252" s="201" t="s">
        <v>484</v>
      </c>
      <c r="D252" s="202">
        <v>2.5588420000000003</v>
      </c>
      <c r="E252" s="203">
        <v>3.835722222222222</v>
      </c>
      <c r="F252" s="348">
        <v>18147.784796200001</v>
      </c>
      <c r="G252" s="349">
        <v>18809.706056200001</v>
      </c>
      <c r="H252" s="349">
        <v>19471.6273162</v>
      </c>
      <c r="I252" s="488">
        <v>20956.196309800001</v>
      </c>
      <c r="J252" s="349">
        <v>23036.739165399998</v>
      </c>
      <c r="K252" s="350">
        <v>24691.542315400002</v>
      </c>
      <c r="L252" s="351">
        <v>26431.207165400006</v>
      </c>
      <c r="M252" s="5"/>
      <c r="N252" s="156"/>
      <c r="O252" s="168"/>
      <c r="P252" s="168"/>
      <c r="Q252" s="168"/>
      <c r="R252" s="173"/>
      <c r="S252" s="173"/>
      <c r="T252" s="173"/>
      <c r="U252" s="173"/>
      <c r="V252" s="170"/>
      <c r="W252" s="170"/>
    </row>
    <row r="253" spans="1:23">
      <c r="A253" s="19"/>
      <c r="B253" s="388" t="s">
        <v>485</v>
      </c>
      <c r="C253" s="185" t="s">
        <v>486</v>
      </c>
      <c r="D253" s="186">
        <v>2.5259520000000002</v>
      </c>
      <c r="E253" s="187">
        <v>3.7865462962962964</v>
      </c>
      <c r="F253" s="328">
        <v>17917.262803400001</v>
      </c>
      <c r="G253" s="330">
        <v>18570.697893400004</v>
      </c>
      <c r="H253" s="330">
        <v>19224.132983400003</v>
      </c>
      <c r="I253" s="483">
        <v>20689.545439600006</v>
      </c>
      <c r="J253" s="330">
        <v>22743.141249799999</v>
      </c>
      <c r="K253" s="340">
        <v>24376.728974800008</v>
      </c>
      <c r="L253" s="341">
        <v>26073.962974799997</v>
      </c>
      <c r="M253" s="18"/>
      <c r="N253" s="156"/>
      <c r="O253" s="168"/>
      <c r="P253" s="168"/>
      <c r="Q253" s="168"/>
      <c r="R253" s="173"/>
      <c r="S253" s="173"/>
      <c r="T253" s="173"/>
      <c r="U253" s="173"/>
      <c r="V253" s="170"/>
      <c r="W253" s="170"/>
    </row>
    <row r="254" spans="1:23">
      <c r="A254" s="19"/>
      <c r="B254" s="388" t="s">
        <v>487</v>
      </c>
      <c r="C254" s="185" t="s">
        <v>488</v>
      </c>
      <c r="D254" s="186">
        <v>2.4930620000000001</v>
      </c>
      <c r="E254" s="187">
        <v>3.7373703703703698</v>
      </c>
      <c r="F254" s="328">
        <v>17686.7408106</v>
      </c>
      <c r="G254" s="330">
        <v>18331.689730599999</v>
      </c>
      <c r="H254" s="330">
        <v>18976.638650599998</v>
      </c>
      <c r="I254" s="483">
        <v>20422.894569399999</v>
      </c>
      <c r="J254" s="330">
        <v>22449.543334200007</v>
      </c>
      <c r="K254" s="340">
        <v>24061.915634200002</v>
      </c>
      <c r="L254" s="341">
        <v>25716.718784200002</v>
      </c>
      <c r="M254" s="20"/>
      <c r="N254" s="156"/>
      <c r="O254" s="168"/>
      <c r="P254" s="168"/>
      <c r="Q254" s="168"/>
      <c r="R254" s="173"/>
      <c r="S254" s="173"/>
      <c r="T254" s="173"/>
      <c r="U254" s="173"/>
      <c r="V254" s="170"/>
      <c r="W254" s="170"/>
    </row>
    <row r="255" spans="1:23">
      <c r="A255" s="12"/>
      <c r="B255" s="388" t="s">
        <v>489</v>
      </c>
      <c r="C255" s="185" t="s">
        <v>490</v>
      </c>
      <c r="D255" s="186">
        <v>2.460172</v>
      </c>
      <c r="E255" s="187">
        <v>3.6881944444444441</v>
      </c>
      <c r="F255" s="328">
        <v>17456.218817799996</v>
      </c>
      <c r="G255" s="330">
        <v>18092.681567800002</v>
      </c>
      <c r="H255" s="330">
        <v>18729.144317800001</v>
      </c>
      <c r="I255" s="483">
        <v>20156.2436992</v>
      </c>
      <c r="J255" s="330">
        <v>22155.9454186</v>
      </c>
      <c r="K255" s="340">
        <v>23747.102293600004</v>
      </c>
      <c r="L255" s="341">
        <v>25359.474593600004</v>
      </c>
      <c r="M255" s="5"/>
      <c r="N255" s="156"/>
      <c r="O255" s="168"/>
      <c r="P255" s="168"/>
      <c r="Q255" s="168"/>
      <c r="R255" s="173"/>
      <c r="S255" s="173"/>
      <c r="T255" s="173"/>
      <c r="U255" s="173"/>
      <c r="V255" s="170"/>
      <c r="W255" s="170"/>
    </row>
    <row r="256" spans="1:23">
      <c r="A256" s="19"/>
      <c r="B256" s="388" t="s">
        <v>491</v>
      </c>
      <c r="C256" s="185" t="s">
        <v>492</v>
      </c>
      <c r="D256" s="186">
        <v>2.4272820000000004</v>
      </c>
      <c r="E256" s="187">
        <v>3.6390185185185184</v>
      </c>
      <c r="F256" s="328">
        <v>17225.696825000003</v>
      </c>
      <c r="G256" s="330">
        <v>17853.673405000001</v>
      </c>
      <c r="H256" s="330">
        <v>18481.649985</v>
      </c>
      <c r="I256" s="483">
        <v>19889.592829000001</v>
      </c>
      <c r="J256" s="330">
        <v>21862.347503000005</v>
      </c>
      <c r="K256" s="340">
        <v>23432.288952999999</v>
      </c>
      <c r="L256" s="341">
        <v>25002.230403000005</v>
      </c>
      <c r="M256" s="5"/>
      <c r="N256" s="156"/>
      <c r="O256" s="168"/>
      <c r="P256" s="168"/>
      <c r="Q256" s="168"/>
      <c r="R256" s="173"/>
      <c r="S256" s="173"/>
      <c r="T256" s="173"/>
      <c r="U256" s="173"/>
      <c r="V256" s="170"/>
      <c r="W256" s="170"/>
    </row>
    <row r="257" spans="1:23" ht="15.75" thickBot="1">
      <c r="A257" s="10"/>
      <c r="B257" s="389" t="s">
        <v>493</v>
      </c>
      <c r="C257" s="193" t="s">
        <v>494</v>
      </c>
      <c r="D257" s="194">
        <v>2.3943920000000003</v>
      </c>
      <c r="E257" s="195">
        <v>3.5898425925925923</v>
      </c>
      <c r="F257" s="353">
        <v>16995.174832199998</v>
      </c>
      <c r="G257" s="354">
        <v>17614.665242199997</v>
      </c>
      <c r="H257" s="354">
        <v>18234.155652199999</v>
      </c>
      <c r="I257" s="489">
        <v>19622.941958799995</v>
      </c>
      <c r="J257" s="354">
        <v>21568.749587400001</v>
      </c>
      <c r="K257" s="355">
        <v>23117.475612400005</v>
      </c>
      <c r="L257" s="356">
        <v>24644.986212400003</v>
      </c>
      <c r="M257" s="5"/>
      <c r="N257" s="156"/>
      <c r="O257" s="168"/>
      <c r="P257" s="168"/>
      <c r="Q257" s="168"/>
      <c r="R257" s="173"/>
      <c r="S257" s="173"/>
      <c r="T257" s="173"/>
      <c r="U257" s="173"/>
      <c r="V257" s="170"/>
      <c r="W257" s="170"/>
    </row>
    <row r="258" spans="1:23">
      <c r="A258" s="4"/>
      <c r="B258" s="386" t="s">
        <v>495</v>
      </c>
      <c r="C258" s="201" t="s">
        <v>496</v>
      </c>
      <c r="D258" s="202">
        <v>2.3615019999999998</v>
      </c>
      <c r="E258" s="203">
        <v>3.5406666666666666</v>
      </c>
      <c r="F258" s="348">
        <v>16197.717540799998</v>
      </c>
      <c r="G258" s="349">
        <v>16808.721780799999</v>
      </c>
      <c r="H258" s="349">
        <v>17419.726020800001</v>
      </c>
      <c r="I258" s="488">
        <v>18336.2323808</v>
      </c>
      <c r="J258" s="349">
        <v>19403.5736712</v>
      </c>
      <c r="K258" s="350">
        <v>20865.161799199996</v>
      </c>
      <c r="L258" s="351">
        <v>22857.053749600007</v>
      </c>
      <c r="M258" s="18"/>
      <c r="N258" s="156"/>
      <c r="O258" s="168"/>
      <c r="P258" s="168"/>
      <c r="Q258" s="168"/>
      <c r="R258" s="173"/>
      <c r="S258" s="173"/>
      <c r="T258" s="173"/>
      <c r="U258" s="173"/>
      <c r="V258" s="170"/>
      <c r="W258" s="170"/>
    </row>
    <row r="259" spans="1:23">
      <c r="A259" s="12"/>
      <c r="B259" s="388" t="s">
        <v>497</v>
      </c>
      <c r="C259" s="185" t="s">
        <v>498</v>
      </c>
      <c r="D259" s="186">
        <v>2.3286120000000001</v>
      </c>
      <c r="E259" s="187">
        <v>3.4914907407407405</v>
      </c>
      <c r="F259" s="328">
        <v>15975.681717999998</v>
      </c>
      <c r="G259" s="330">
        <v>16578.199787999998</v>
      </c>
      <c r="H259" s="330">
        <v>17180.717858</v>
      </c>
      <c r="I259" s="483">
        <v>18084.494963000001</v>
      </c>
      <c r="J259" s="330">
        <v>19136.922801000001</v>
      </c>
      <c r="K259" s="340">
        <v>20578.104466000001</v>
      </c>
      <c r="L259" s="341">
        <v>22542.240408999998</v>
      </c>
      <c r="M259" s="20"/>
      <c r="N259" s="156"/>
      <c r="O259" s="168"/>
      <c r="P259" s="168"/>
      <c r="Q259" s="168"/>
      <c r="R259" s="173"/>
      <c r="S259" s="173"/>
      <c r="T259" s="173"/>
      <c r="U259" s="173"/>
      <c r="V259" s="170"/>
      <c r="W259" s="170"/>
    </row>
    <row r="260" spans="1:23">
      <c r="A260" s="10"/>
      <c r="B260" s="388" t="s">
        <v>499</v>
      </c>
      <c r="C260" s="185" t="s">
        <v>500</v>
      </c>
      <c r="D260" s="186">
        <v>2.2957220000000005</v>
      </c>
      <c r="E260" s="187">
        <v>3.4423148148148144</v>
      </c>
      <c r="F260" s="328">
        <v>15753.645895200001</v>
      </c>
      <c r="G260" s="330">
        <v>16347.677795200001</v>
      </c>
      <c r="H260" s="330">
        <v>16941.709695199999</v>
      </c>
      <c r="I260" s="483">
        <v>17832.757545200002</v>
      </c>
      <c r="J260" s="330">
        <v>18870.271930800001</v>
      </c>
      <c r="K260" s="340">
        <v>20291.047132800002</v>
      </c>
      <c r="L260" s="341">
        <v>22227.427068400004</v>
      </c>
      <c r="M260" s="20"/>
      <c r="N260" s="156"/>
      <c r="O260" s="168"/>
      <c r="P260" s="168"/>
      <c r="Q260" s="168"/>
      <c r="R260" s="173"/>
      <c r="S260" s="173"/>
      <c r="T260" s="173"/>
      <c r="U260" s="173"/>
      <c r="V260" s="170"/>
      <c r="W260" s="170"/>
    </row>
    <row r="261" spans="1:23">
      <c r="A261" s="10"/>
      <c r="B261" s="388" t="s">
        <v>501</v>
      </c>
      <c r="C261" s="185" t="s">
        <v>502</v>
      </c>
      <c r="D261" s="186">
        <v>2.262832</v>
      </c>
      <c r="E261" s="187">
        <v>3.3931388888888887</v>
      </c>
      <c r="F261" s="328">
        <v>15531.610072400001</v>
      </c>
      <c r="G261" s="330">
        <v>16117.155802400001</v>
      </c>
      <c r="H261" s="330">
        <v>16702.701532400002</v>
      </c>
      <c r="I261" s="483">
        <v>17581.020127400003</v>
      </c>
      <c r="J261" s="330">
        <v>18603.621060599999</v>
      </c>
      <c r="K261" s="340">
        <v>20003.9897996</v>
      </c>
      <c r="L261" s="341">
        <v>21912.613727800006</v>
      </c>
      <c r="M261" s="5"/>
      <c r="N261" s="156"/>
      <c r="O261" s="168"/>
      <c r="P261" s="168"/>
      <c r="Q261" s="168"/>
      <c r="R261" s="173"/>
      <c r="S261" s="173"/>
      <c r="T261" s="173"/>
      <c r="U261" s="173"/>
      <c r="V261" s="170"/>
      <c r="W261" s="170"/>
    </row>
    <row r="262" spans="1:23">
      <c r="A262" s="19"/>
      <c r="B262" s="388" t="s">
        <v>503</v>
      </c>
      <c r="C262" s="185" t="s">
        <v>504</v>
      </c>
      <c r="D262" s="186">
        <v>2.2299420000000003</v>
      </c>
      <c r="E262" s="187">
        <v>3.3439629629629626</v>
      </c>
      <c r="F262" s="328">
        <v>15309.574249600004</v>
      </c>
      <c r="G262" s="330">
        <v>15886.633809600002</v>
      </c>
      <c r="H262" s="330">
        <v>16463.693369600001</v>
      </c>
      <c r="I262" s="483">
        <v>17329.2827096</v>
      </c>
      <c r="J262" s="330">
        <v>18336.970190400003</v>
      </c>
      <c r="K262" s="340">
        <v>19716.932466400001</v>
      </c>
      <c r="L262" s="341">
        <v>21597.800387200004</v>
      </c>
      <c r="M262" s="18"/>
      <c r="N262" s="156"/>
      <c r="O262" s="168"/>
      <c r="P262" s="168"/>
      <c r="Q262" s="168"/>
      <c r="R262" s="173"/>
      <c r="S262" s="173"/>
      <c r="T262" s="173"/>
      <c r="U262" s="173"/>
      <c r="V262" s="170"/>
      <c r="W262" s="170"/>
    </row>
    <row r="263" spans="1:23" ht="15.75" thickBot="1">
      <c r="A263" s="4"/>
      <c r="B263" s="389" t="s">
        <v>505</v>
      </c>
      <c r="C263" s="193" t="s">
        <v>506</v>
      </c>
      <c r="D263" s="194">
        <v>2.1970520000000002</v>
      </c>
      <c r="E263" s="195">
        <v>3.2947870370370369</v>
      </c>
      <c r="F263" s="353">
        <v>15087.538426800003</v>
      </c>
      <c r="G263" s="354">
        <v>15656.111816800005</v>
      </c>
      <c r="H263" s="354">
        <v>16224.685206800003</v>
      </c>
      <c r="I263" s="489">
        <v>17077.545291800001</v>
      </c>
      <c r="J263" s="354">
        <v>18070.319320200004</v>
      </c>
      <c r="K263" s="355">
        <v>19429.875133200003</v>
      </c>
      <c r="L263" s="356">
        <v>21282.987046600007</v>
      </c>
      <c r="M263" s="18"/>
      <c r="N263" s="156"/>
      <c r="O263" s="168"/>
      <c r="P263" s="168"/>
      <c r="Q263" s="168"/>
      <c r="R263" s="173"/>
      <c r="S263" s="173"/>
      <c r="T263" s="173"/>
      <c r="U263" s="173"/>
      <c r="V263" s="170"/>
      <c r="W263" s="170"/>
    </row>
    <row r="264" spans="1:23">
      <c r="A264" s="12"/>
      <c r="B264" s="386" t="s">
        <v>507</v>
      </c>
      <c r="C264" s="201" t="s">
        <v>508</v>
      </c>
      <c r="D264" s="202">
        <v>2.1641620000000001</v>
      </c>
      <c r="E264" s="203">
        <v>3.2456111111111108</v>
      </c>
      <c r="F264" s="348">
        <v>14585.458994000001</v>
      </c>
      <c r="G264" s="349">
        <v>14865.502603999999</v>
      </c>
      <c r="H264" s="349">
        <v>15425.589824000001</v>
      </c>
      <c r="I264" s="488">
        <v>15985.677044</v>
      </c>
      <c r="J264" s="349">
        <v>16545.764264000001</v>
      </c>
      <c r="K264" s="350">
        <v>17803.668449999997</v>
      </c>
      <c r="L264" s="351">
        <v>19422.861410000001</v>
      </c>
      <c r="M264" s="11"/>
      <c r="N264" s="156"/>
      <c r="O264" s="168"/>
      <c r="P264" s="168"/>
      <c r="Q264" s="168"/>
      <c r="R264" s="173"/>
      <c r="S264" s="173"/>
      <c r="T264" s="173"/>
      <c r="U264" s="173"/>
      <c r="V264" s="170"/>
      <c r="W264" s="170"/>
    </row>
    <row r="265" spans="1:23">
      <c r="A265" s="12"/>
      <c r="B265" s="388" t="s">
        <v>509</v>
      </c>
      <c r="C265" s="185" t="s">
        <v>510</v>
      </c>
      <c r="D265" s="186">
        <v>2.1312720000000005</v>
      </c>
      <c r="E265" s="187">
        <v>3.1964351851851851</v>
      </c>
      <c r="F265" s="328">
        <v>14367.666256200002</v>
      </c>
      <c r="G265" s="330">
        <v>14643.466781200001</v>
      </c>
      <c r="H265" s="330">
        <v>15195.0678312</v>
      </c>
      <c r="I265" s="483">
        <v>15746.668881200001</v>
      </c>
      <c r="J265" s="330">
        <v>16298.269931200002</v>
      </c>
      <c r="K265" s="340">
        <v>17537.017579800002</v>
      </c>
      <c r="L265" s="341">
        <v>19131.560991799997</v>
      </c>
      <c r="M265" s="20"/>
      <c r="N265" s="156"/>
      <c r="O265" s="168"/>
      <c r="P265" s="168"/>
      <c r="Q265" s="168"/>
      <c r="R265" s="173"/>
      <c r="S265" s="173"/>
      <c r="T265" s="173"/>
      <c r="U265" s="173"/>
      <c r="V265" s="170"/>
      <c r="W265" s="170"/>
    </row>
    <row r="266" spans="1:23">
      <c r="A266" s="10"/>
      <c r="B266" s="388" t="s">
        <v>511</v>
      </c>
      <c r="C266" s="185" t="s">
        <v>512</v>
      </c>
      <c r="D266" s="186">
        <v>2.098382</v>
      </c>
      <c r="E266" s="187">
        <v>3.1472592592592594</v>
      </c>
      <c r="F266" s="328">
        <v>14149.873518400002</v>
      </c>
      <c r="G266" s="330">
        <v>14421.4309584</v>
      </c>
      <c r="H266" s="330">
        <v>14964.545838400001</v>
      </c>
      <c r="I266" s="483">
        <v>15507.660718400002</v>
      </c>
      <c r="J266" s="330">
        <v>16050.775598400003</v>
      </c>
      <c r="K266" s="340">
        <v>17270.366709600003</v>
      </c>
      <c r="L266" s="341">
        <v>18840.260573600004</v>
      </c>
      <c r="M266" s="11"/>
      <c r="N266" s="156"/>
      <c r="O266" s="168"/>
      <c r="P266" s="168"/>
      <c r="Q266" s="168"/>
      <c r="R266" s="173"/>
      <c r="S266" s="173"/>
      <c r="T266" s="173"/>
      <c r="U266" s="173"/>
      <c r="V266" s="170"/>
      <c r="W266" s="170"/>
    </row>
    <row r="267" spans="1:23">
      <c r="A267" s="4"/>
      <c r="B267" s="388" t="s">
        <v>513</v>
      </c>
      <c r="C267" s="185" t="s">
        <v>514</v>
      </c>
      <c r="D267" s="186">
        <v>2.0654919999999999</v>
      </c>
      <c r="E267" s="187">
        <v>3.0980833333333329</v>
      </c>
      <c r="F267" s="328">
        <v>13932.080780600001</v>
      </c>
      <c r="G267" s="330">
        <v>14199.3951356</v>
      </c>
      <c r="H267" s="330">
        <v>14734.023845600002</v>
      </c>
      <c r="I267" s="483">
        <v>15268.652555600003</v>
      </c>
      <c r="J267" s="330">
        <v>15803.281265599999</v>
      </c>
      <c r="K267" s="340">
        <v>17003.7158394</v>
      </c>
      <c r="L267" s="341">
        <v>18548.9601554</v>
      </c>
      <c r="M267" s="11"/>
      <c r="N267" s="156"/>
      <c r="O267" s="168"/>
      <c r="P267" s="168"/>
      <c r="Q267" s="168"/>
      <c r="R267" s="173"/>
      <c r="S267" s="173"/>
      <c r="T267" s="173"/>
      <c r="U267" s="173"/>
      <c r="V267" s="170"/>
      <c r="W267" s="170"/>
    </row>
    <row r="268" spans="1:23">
      <c r="A268" s="4"/>
      <c r="B268" s="388" t="s">
        <v>515</v>
      </c>
      <c r="C268" s="185" t="s">
        <v>516</v>
      </c>
      <c r="D268" s="186">
        <v>2.0326020000000002</v>
      </c>
      <c r="E268" s="187">
        <v>3.0489074074074072</v>
      </c>
      <c r="F268" s="328">
        <v>13714.288042800003</v>
      </c>
      <c r="G268" s="330">
        <v>13977.359312799999</v>
      </c>
      <c r="H268" s="330">
        <v>14503.5018528</v>
      </c>
      <c r="I268" s="483">
        <v>15029.644392800001</v>
      </c>
      <c r="J268" s="330">
        <v>15555.7869328</v>
      </c>
      <c r="K268" s="340">
        <v>16737.064969200001</v>
      </c>
      <c r="L268" s="341">
        <v>18257.659737200003</v>
      </c>
      <c r="M268" s="20"/>
      <c r="N268" s="156"/>
      <c r="O268" s="168"/>
      <c r="P268" s="168"/>
      <c r="Q268" s="168"/>
      <c r="R268" s="173"/>
      <c r="S268" s="173"/>
      <c r="T268" s="173"/>
      <c r="U268" s="173"/>
      <c r="V268" s="170"/>
      <c r="W268" s="170"/>
    </row>
    <row r="269" spans="1:23" ht="15.75" thickBot="1">
      <c r="A269" s="19"/>
      <c r="B269" s="389" t="s">
        <v>517</v>
      </c>
      <c r="C269" s="193" t="s">
        <v>518</v>
      </c>
      <c r="D269" s="194">
        <v>1.9997120000000002</v>
      </c>
      <c r="E269" s="195">
        <v>2.9997314814814811</v>
      </c>
      <c r="F269" s="353">
        <v>13496.495305000002</v>
      </c>
      <c r="G269" s="354">
        <v>13755.323490000001</v>
      </c>
      <c r="H269" s="354">
        <v>14272.979860000003</v>
      </c>
      <c r="I269" s="489">
        <v>14790.63623</v>
      </c>
      <c r="J269" s="354">
        <v>15308.292600000002</v>
      </c>
      <c r="K269" s="355">
        <v>16470.414098999998</v>
      </c>
      <c r="L269" s="356">
        <v>17966.359319000003</v>
      </c>
      <c r="M269" s="11"/>
      <c r="N269" s="156"/>
      <c r="O269" s="168"/>
      <c r="P269" s="168"/>
      <c r="Q269" s="168"/>
      <c r="R269" s="173"/>
      <c r="S269" s="173"/>
      <c r="T269" s="173"/>
      <c r="U269" s="173"/>
      <c r="V269" s="170"/>
      <c r="W269" s="170"/>
    </row>
    <row r="270" spans="1:23">
      <c r="A270" s="12"/>
      <c r="B270" s="386" t="s">
        <v>519</v>
      </c>
      <c r="C270" s="201" t="s">
        <v>520</v>
      </c>
      <c r="D270" s="202">
        <v>1.9668220000000003</v>
      </c>
      <c r="E270" s="203">
        <v>2.9505555555555554</v>
      </c>
      <c r="F270" s="348">
        <v>13024.1174672</v>
      </c>
      <c r="G270" s="349">
        <v>13278.702567200002</v>
      </c>
      <c r="H270" s="349">
        <v>13533.287667199998</v>
      </c>
      <c r="I270" s="488">
        <v>14042.457867199999</v>
      </c>
      <c r="J270" s="349">
        <v>14551.628067200001</v>
      </c>
      <c r="K270" s="350">
        <v>15060.798267200002</v>
      </c>
      <c r="L270" s="351">
        <v>16203.7632288</v>
      </c>
      <c r="M270" s="5"/>
      <c r="N270" s="156"/>
      <c r="O270" s="168"/>
      <c r="P270" s="168"/>
      <c r="Q270" s="168"/>
      <c r="R270" s="173"/>
      <c r="S270" s="173"/>
      <c r="T270" s="173"/>
      <c r="U270" s="173"/>
      <c r="V270" s="170"/>
      <c r="W270" s="170"/>
    </row>
    <row r="271" spans="1:23">
      <c r="A271" s="19"/>
      <c r="B271" s="388" t="s">
        <v>521</v>
      </c>
      <c r="C271" s="185" t="s">
        <v>522</v>
      </c>
      <c r="D271" s="186">
        <v>1.9339320000000002</v>
      </c>
      <c r="E271" s="187">
        <v>2.9013796296296297</v>
      </c>
      <c r="F271" s="328">
        <v>12810.567814400003</v>
      </c>
      <c r="G271" s="330">
        <v>13060.909829400003</v>
      </c>
      <c r="H271" s="330">
        <v>13311.251844400002</v>
      </c>
      <c r="I271" s="483">
        <v>13811.935874400002</v>
      </c>
      <c r="J271" s="330">
        <v>14312.619904400004</v>
      </c>
      <c r="K271" s="340">
        <v>14813.303934400001</v>
      </c>
      <c r="L271" s="341">
        <v>15937.112358599999</v>
      </c>
      <c r="M271" s="18"/>
      <c r="N271" s="156"/>
      <c r="O271" s="168"/>
      <c r="P271" s="168"/>
      <c r="Q271" s="168"/>
      <c r="R271" s="173"/>
      <c r="S271" s="173"/>
      <c r="T271" s="173"/>
      <c r="U271" s="173"/>
      <c r="V271" s="170"/>
      <c r="W271" s="170"/>
    </row>
    <row r="272" spans="1:23">
      <c r="A272" s="19"/>
      <c r="B272" s="388" t="s">
        <v>523</v>
      </c>
      <c r="C272" s="185" t="s">
        <v>524</v>
      </c>
      <c r="D272" s="186">
        <v>1.9010420000000003</v>
      </c>
      <c r="E272" s="187">
        <v>2.8522037037037036</v>
      </c>
      <c r="F272" s="328">
        <v>12597.018161600001</v>
      </c>
      <c r="G272" s="330">
        <v>12843.117091600003</v>
      </c>
      <c r="H272" s="330">
        <v>13089.216021600003</v>
      </c>
      <c r="I272" s="483">
        <v>13581.4138816</v>
      </c>
      <c r="J272" s="330">
        <v>14073.611741600002</v>
      </c>
      <c r="K272" s="340">
        <v>14565.8096016</v>
      </c>
      <c r="L272" s="341">
        <v>15670.461488400002</v>
      </c>
      <c r="M272" s="18"/>
      <c r="N272" s="156"/>
      <c r="O272" s="168"/>
      <c r="P272" s="168"/>
      <c r="Q272" s="168"/>
      <c r="R272" s="173"/>
      <c r="S272" s="173"/>
      <c r="T272" s="173"/>
      <c r="U272" s="173"/>
      <c r="V272" s="170"/>
      <c r="W272" s="170"/>
    </row>
    <row r="273" spans="1:23">
      <c r="A273" s="12"/>
      <c r="B273" s="388" t="s">
        <v>525</v>
      </c>
      <c r="C273" s="185" t="s">
        <v>526</v>
      </c>
      <c r="D273" s="186">
        <v>1.868152</v>
      </c>
      <c r="E273" s="187">
        <v>2.8030277777777779</v>
      </c>
      <c r="F273" s="328">
        <v>12383.468508800001</v>
      </c>
      <c r="G273" s="330">
        <v>12625.324353800004</v>
      </c>
      <c r="H273" s="330">
        <v>12867.180198800004</v>
      </c>
      <c r="I273" s="483">
        <v>13350.891888800004</v>
      </c>
      <c r="J273" s="330">
        <v>13834.603578800001</v>
      </c>
      <c r="K273" s="340">
        <v>14318.315268800001</v>
      </c>
      <c r="L273" s="341">
        <v>15403.810618200001</v>
      </c>
      <c r="M273" s="20"/>
      <c r="N273" s="156"/>
      <c r="O273" s="168"/>
      <c r="P273" s="168"/>
      <c r="Q273" s="168"/>
      <c r="R273" s="173"/>
      <c r="S273" s="173"/>
      <c r="T273" s="173"/>
      <c r="U273" s="173"/>
      <c r="V273" s="170"/>
      <c r="W273" s="170"/>
    </row>
    <row r="274" spans="1:23">
      <c r="A274" s="19"/>
      <c r="B274" s="388" t="s">
        <v>527</v>
      </c>
      <c r="C274" s="185" t="s">
        <v>528</v>
      </c>
      <c r="D274" s="186">
        <v>1.8352620000000002</v>
      </c>
      <c r="E274" s="187">
        <v>2.7538518518518513</v>
      </c>
      <c r="F274" s="328">
        <v>12169.918856000002</v>
      </c>
      <c r="G274" s="330">
        <v>12407.531616000002</v>
      </c>
      <c r="H274" s="330">
        <v>12645.144376000002</v>
      </c>
      <c r="I274" s="483">
        <v>13120.369896</v>
      </c>
      <c r="J274" s="330">
        <v>13595.595416000002</v>
      </c>
      <c r="K274" s="340">
        <v>14070.820936</v>
      </c>
      <c r="L274" s="341">
        <v>15137.159748000002</v>
      </c>
      <c r="M274" s="11"/>
      <c r="N274" s="156"/>
      <c r="O274" s="168"/>
      <c r="P274" s="168"/>
      <c r="Q274" s="168"/>
      <c r="R274" s="173"/>
      <c r="S274" s="173"/>
      <c r="T274" s="173"/>
      <c r="U274" s="173"/>
      <c r="V274" s="170"/>
      <c r="W274" s="170"/>
    </row>
    <row r="275" spans="1:23" ht="15.75" thickBot="1">
      <c r="A275" s="10"/>
      <c r="B275" s="389" t="s">
        <v>529</v>
      </c>
      <c r="C275" s="193" t="s">
        <v>530</v>
      </c>
      <c r="D275" s="194">
        <v>1.8023720000000001</v>
      </c>
      <c r="E275" s="195">
        <v>2.7046759259259257</v>
      </c>
      <c r="F275" s="353">
        <v>11956.3692032</v>
      </c>
      <c r="G275" s="354">
        <v>12189.738878200002</v>
      </c>
      <c r="H275" s="354">
        <v>12423.108553200002</v>
      </c>
      <c r="I275" s="489">
        <v>12889.847903200001</v>
      </c>
      <c r="J275" s="354">
        <v>13356.587253199999</v>
      </c>
      <c r="K275" s="355">
        <v>13823.326603200007</v>
      </c>
      <c r="L275" s="356">
        <v>14870.508877799999</v>
      </c>
      <c r="M275" s="11"/>
      <c r="N275" s="156"/>
      <c r="O275" s="168"/>
      <c r="P275" s="168"/>
      <c r="Q275" s="168"/>
      <c r="R275" s="173"/>
      <c r="S275" s="173"/>
      <c r="T275" s="173"/>
      <c r="U275" s="173"/>
      <c r="V275" s="170"/>
      <c r="W275" s="170"/>
    </row>
    <row r="276" spans="1:23">
      <c r="A276" s="4"/>
      <c r="B276" s="386" t="s">
        <v>531</v>
      </c>
      <c r="C276" s="201" t="s">
        <v>532</v>
      </c>
      <c r="D276" s="202">
        <v>1.7694820000000002</v>
      </c>
      <c r="E276" s="203">
        <v>2.6555</v>
      </c>
      <c r="F276" s="428">
        <v>11513.692960400002</v>
      </c>
      <c r="G276" s="349">
        <v>11742.819550400001</v>
      </c>
      <c r="H276" s="349">
        <v>11971.946140400001</v>
      </c>
      <c r="I276" s="488">
        <v>12201.072730400003</v>
      </c>
      <c r="J276" s="349">
        <v>12430.199320399999</v>
      </c>
      <c r="K276" s="350">
        <v>12888.452500400002</v>
      </c>
      <c r="L276" s="351">
        <v>13575.832270400004</v>
      </c>
      <c r="M276" s="20"/>
      <c r="N276" s="156"/>
      <c r="O276" s="168"/>
      <c r="P276" s="168"/>
      <c r="Q276" s="168"/>
      <c r="R276" s="173"/>
      <c r="S276" s="173"/>
      <c r="T276" s="173"/>
      <c r="U276" s="173"/>
      <c r="V276" s="170"/>
      <c r="W276" s="170"/>
    </row>
    <row r="277" spans="1:23">
      <c r="A277" s="10"/>
      <c r="B277" s="388" t="s">
        <v>533</v>
      </c>
      <c r="C277" s="185" t="s">
        <v>534</v>
      </c>
      <c r="D277" s="186">
        <v>1.7365920000000001</v>
      </c>
      <c r="E277" s="187">
        <v>2.6063240740740738</v>
      </c>
      <c r="F277" s="377">
        <v>11304.386392600001</v>
      </c>
      <c r="G277" s="330">
        <v>11529.269897599999</v>
      </c>
      <c r="H277" s="330">
        <v>11754.153402599999</v>
      </c>
      <c r="I277" s="483">
        <v>11979.036907600001</v>
      </c>
      <c r="J277" s="330">
        <v>12203.9204126</v>
      </c>
      <c r="K277" s="340">
        <v>12653.687422600002</v>
      </c>
      <c r="L277" s="341">
        <v>13328.337937600001</v>
      </c>
      <c r="M277" s="5"/>
      <c r="N277" s="156"/>
      <c r="O277" s="168"/>
      <c r="P277" s="168"/>
      <c r="Q277" s="168"/>
      <c r="R277" s="173"/>
      <c r="S277" s="173"/>
      <c r="T277" s="173"/>
      <c r="U277" s="173"/>
      <c r="V277" s="170"/>
      <c r="W277" s="170"/>
    </row>
    <row r="278" spans="1:23">
      <c r="A278" s="10"/>
      <c r="B278" s="388" t="s">
        <v>535</v>
      </c>
      <c r="C278" s="185" t="s">
        <v>536</v>
      </c>
      <c r="D278" s="186">
        <v>1.703702</v>
      </c>
      <c r="E278" s="187">
        <v>2.5571481481481482</v>
      </c>
      <c r="F278" s="377">
        <v>11095.079824800003</v>
      </c>
      <c r="G278" s="330">
        <v>11315.720244800003</v>
      </c>
      <c r="H278" s="330">
        <v>11536.360664800002</v>
      </c>
      <c r="I278" s="483">
        <v>11757.001084800002</v>
      </c>
      <c r="J278" s="330">
        <v>11977.641504800002</v>
      </c>
      <c r="K278" s="340">
        <v>12418.922344800001</v>
      </c>
      <c r="L278" s="341">
        <v>13080.843604800002</v>
      </c>
      <c r="M278" s="18"/>
      <c r="N278" s="156"/>
      <c r="O278" s="168"/>
      <c r="P278" s="168"/>
      <c r="Q278" s="168"/>
      <c r="R278" s="173"/>
      <c r="S278" s="173"/>
      <c r="T278" s="173"/>
      <c r="U278" s="173"/>
      <c r="V278" s="170"/>
      <c r="W278" s="170"/>
    </row>
    <row r="279" spans="1:23">
      <c r="A279" s="10"/>
      <c r="B279" s="388" t="s">
        <v>537</v>
      </c>
      <c r="C279" s="185" t="s">
        <v>538</v>
      </c>
      <c r="D279" s="186">
        <v>1.6708120000000002</v>
      </c>
      <c r="E279" s="187">
        <v>2.507972222222222</v>
      </c>
      <c r="F279" s="377">
        <v>10885.773257000003</v>
      </c>
      <c r="G279" s="330">
        <v>11102.170592000002</v>
      </c>
      <c r="H279" s="330">
        <v>11318.567927</v>
      </c>
      <c r="I279" s="483">
        <v>11534.965262</v>
      </c>
      <c r="J279" s="330">
        <v>11751.362597000003</v>
      </c>
      <c r="K279" s="340">
        <v>12184.157267000002</v>
      </c>
      <c r="L279" s="341">
        <v>12833.349271999999</v>
      </c>
      <c r="M279" s="21"/>
      <c r="N279" s="156"/>
      <c r="O279" s="168"/>
      <c r="P279" s="168"/>
      <c r="Q279" s="168"/>
      <c r="R279" s="173"/>
      <c r="S279" s="173"/>
      <c r="T279" s="173"/>
      <c r="U279" s="173"/>
      <c r="V279" s="170"/>
      <c r="W279" s="170"/>
    </row>
    <row r="280" spans="1:23">
      <c r="A280" s="4"/>
      <c r="B280" s="388" t="s">
        <v>539</v>
      </c>
      <c r="C280" s="185" t="s">
        <v>540</v>
      </c>
      <c r="D280" s="186">
        <v>1.6379220000000003</v>
      </c>
      <c r="E280" s="187">
        <v>2.4587962962962964</v>
      </c>
      <c r="F280" s="377">
        <v>10676.466689200002</v>
      </c>
      <c r="G280" s="330">
        <v>10888.620939200002</v>
      </c>
      <c r="H280" s="330">
        <v>11100.7751892</v>
      </c>
      <c r="I280" s="483">
        <v>11312.929439200001</v>
      </c>
      <c r="J280" s="330">
        <v>11525.083689200001</v>
      </c>
      <c r="K280" s="340">
        <v>11949.392189200002</v>
      </c>
      <c r="L280" s="341">
        <v>12585.8549392</v>
      </c>
      <c r="M280" s="22"/>
      <c r="N280" s="156"/>
      <c r="O280" s="168"/>
      <c r="P280" s="168"/>
      <c r="Q280" s="168"/>
      <c r="R280" s="173"/>
      <c r="S280" s="173"/>
      <c r="T280" s="173"/>
      <c r="U280" s="173"/>
      <c r="V280" s="170"/>
      <c r="W280" s="170"/>
    </row>
    <row r="281" spans="1:23" ht="15.75" thickBot="1">
      <c r="A281" s="12"/>
      <c r="B281" s="389" t="s">
        <v>541</v>
      </c>
      <c r="C281" s="193" t="s">
        <v>542</v>
      </c>
      <c r="D281" s="194">
        <v>1.605032</v>
      </c>
      <c r="E281" s="195">
        <v>2.4096203703703702</v>
      </c>
      <c r="F281" s="426">
        <v>10467.1601214</v>
      </c>
      <c r="G281" s="354">
        <v>10675.0712864</v>
      </c>
      <c r="H281" s="354">
        <v>10882.982451399997</v>
      </c>
      <c r="I281" s="489">
        <v>11090.893616400001</v>
      </c>
      <c r="J281" s="354">
        <v>11298.8047814</v>
      </c>
      <c r="K281" s="355">
        <v>11714.627111400001</v>
      </c>
      <c r="L281" s="356">
        <v>12338.360606400001</v>
      </c>
      <c r="M281" s="23"/>
      <c r="N281" s="156"/>
      <c r="O281" s="168"/>
      <c r="P281" s="168"/>
      <c r="Q281" s="168"/>
      <c r="R281" s="173"/>
      <c r="S281" s="173"/>
      <c r="T281" s="173"/>
      <c r="U281" s="173"/>
      <c r="V281" s="170"/>
      <c r="W281" s="170"/>
    </row>
    <row r="282" spans="1:23">
      <c r="A282" s="12"/>
      <c r="B282" s="386" t="s">
        <v>543</v>
      </c>
      <c r="C282" s="201" t="s">
        <v>544</v>
      </c>
      <c r="D282" s="202">
        <v>1.5721420000000002</v>
      </c>
      <c r="E282" s="203">
        <v>2.3604444444444441</v>
      </c>
      <c r="F282" s="428">
        <v>9850.517393600001</v>
      </c>
      <c r="G282" s="349">
        <v>10054.185473600002</v>
      </c>
      <c r="H282" s="349">
        <v>10054.185473600002</v>
      </c>
      <c r="I282" s="488">
        <v>10257.853553600004</v>
      </c>
      <c r="J282" s="349">
        <v>10461.521633599999</v>
      </c>
      <c r="K282" s="350">
        <v>10868.857793599998</v>
      </c>
      <c r="L282" s="351">
        <v>11276.193953599999</v>
      </c>
      <c r="M282" s="22"/>
      <c r="N282" s="156"/>
      <c r="O282" s="168"/>
      <c r="P282" s="168"/>
      <c r="Q282" s="168"/>
      <c r="R282" s="173"/>
      <c r="S282" s="173"/>
      <c r="T282" s="173"/>
      <c r="U282" s="173"/>
      <c r="V282" s="170"/>
      <c r="W282" s="170"/>
    </row>
    <row r="283" spans="1:23">
      <c r="A283" s="10"/>
      <c r="B283" s="388" t="s">
        <v>545</v>
      </c>
      <c r="C283" s="185" t="s">
        <v>546</v>
      </c>
      <c r="D283" s="186">
        <v>1.5392520000000001</v>
      </c>
      <c r="E283" s="187">
        <v>2.3112685185185184</v>
      </c>
      <c r="F283" s="377">
        <v>9649.6969958000027</v>
      </c>
      <c r="G283" s="330">
        <v>9849.1219908000021</v>
      </c>
      <c r="H283" s="330">
        <v>9849.1219908000021</v>
      </c>
      <c r="I283" s="483">
        <v>10048.546985800003</v>
      </c>
      <c r="J283" s="330">
        <v>10247.971980800003</v>
      </c>
      <c r="K283" s="340">
        <v>10646.8219708</v>
      </c>
      <c r="L283" s="341">
        <v>11045.6719608</v>
      </c>
      <c r="M283" s="24"/>
      <c r="N283" s="156"/>
      <c r="O283" s="168"/>
      <c r="P283" s="168"/>
      <c r="Q283" s="168"/>
      <c r="R283" s="173"/>
      <c r="S283" s="173"/>
      <c r="T283" s="173"/>
      <c r="U283" s="173"/>
      <c r="V283" s="170"/>
      <c r="W283" s="170"/>
    </row>
    <row r="284" spans="1:23">
      <c r="A284" s="4"/>
      <c r="B284" s="388" t="s">
        <v>547</v>
      </c>
      <c r="C284" s="185" t="s">
        <v>548</v>
      </c>
      <c r="D284" s="186">
        <v>1.506362</v>
      </c>
      <c r="E284" s="187">
        <v>2.2620925925925923</v>
      </c>
      <c r="F284" s="377">
        <v>9448.8765980000007</v>
      </c>
      <c r="G284" s="330">
        <v>9644.0585080000019</v>
      </c>
      <c r="H284" s="330">
        <v>9644.0585080000019</v>
      </c>
      <c r="I284" s="483">
        <v>9839.2404179999994</v>
      </c>
      <c r="J284" s="330">
        <v>10034.422328000001</v>
      </c>
      <c r="K284" s="340">
        <v>10424.786147999997</v>
      </c>
      <c r="L284" s="341">
        <v>10815.149968000002</v>
      </c>
      <c r="M284" s="7"/>
      <c r="N284" s="156"/>
      <c r="O284" s="168"/>
      <c r="P284" s="168"/>
      <c r="Q284" s="168"/>
      <c r="R284" s="173"/>
      <c r="S284" s="173"/>
      <c r="T284" s="173"/>
      <c r="U284" s="173"/>
      <c r="V284" s="170"/>
      <c r="W284" s="170"/>
    </row>
    <row r="285" spans="1:23">
      <c r="A285" s="4"/>
      <c r="B285" s="388" t="s">
        <v>549</v>
      </c>
      <c r="C285" s="185" t="s">
        <v>550</v>
      </c>
      <c r="D285" s="186">
        <v>1.4734720000000003</v>
      </c>
      <c r="E285" s="187">
        <v>2.2129166666666666</v>
      </c>
      <c r="F285" s="377">
        <v>9248.0562002000006</v>
      </c>
      <c r="G285" s="330">
        <v>9438.9950252000017</v>
      </c>
      <c r="H285" s="330">
        <v>9438.9950252000017</v>
      </c>
      <c r="I285" s="483">
        <v>9629.933850200001</v>
      </c>
      <c r="J285" s="330">
        <v>9820.8726752000002</v>
      </c>
      <c r="K285" s="340">
        <v>10202.750325200001</v>
      </c>
      <c r="L285" s="341">
        <v>10584.627975200003</v>
      </c>
      <c r="M285" s="9"/>
      <c r="N285" s="156"/>
      <c r="O285" s="168"/>
      <c r="P285" s="168"/>
      <c r="Q285" s="168"/>
      <c r="R285" s="173"/>
      <c r="S285" s="173"/>
      <c r="T285" s="173"/>
      <c r="U285" s="173"/>
      <c r="V285" s="170"/>
      <c r="W285" s="170"/>
    </row>
    <row r="286" spans="1:23">
      <c r="A286" s="19"/>
      <c r="B286" s="388" t="s">
        <v>551</v>
      </c>
      <c r="C286" s="185" t="s">
        <v>552</v>
      </c>
      <c r="D286" s="186">
        <v>1.4405820000000003</v>
      </c>
      <c r="E286" s="187">
        <v>2.163740740740741</v>
      </c>
      <c r="F286" s="377">
        <v>9047.2358024000005</v>
      </c>
      <c r="G286" s="330">
        <v>9233.9315423999979</v>
      </c>
      <c r="H286" s="330">
        <v>9233.9315423999979</v>
      </c>
      <c r="I286" s="483">
        <v>9420.6272824000025</v>
      </c>
      <c r="J286" s="330">
        <v>9607.3230224000017</v>
      </c>
      <c r="K286" s="340">
        <v>9980.7145024000019</v>
      </c>
      <c r="L286" s="341">
        <v>10354.1059824</v>
      </c>
      <c r="M286" s="11"/>
      <c r="N286" s="156"/>
      <c r="O286" s="168"/>
      <c r="P286" s="168"/>
      <c r="Q286" s="168"/>
      <c r="R286" s="173"/>
      <c r="S286" s="173"/>
      <c r="T286" s="173"/>
      <c r="U286" s="173"/>
      <c r="V286" s="170"/>
      <c r="W286" s="170"/>
    </row>
    <row r="287" spans="1:23" ht="15.75" thickBot="1">
      <c r="A287" s="19"/>
      <c r="B287" s="389" t="s">
        <v>553</v>
      </c>
      <c r="C287" s="193" t="s">
        <v>554</v>
      </c>
      <c r="D287" s="194">
        <v>1.4076920000000002</v>
      </c>
      <c r="E287" s="195">
        <v>2.1145648148148144</v>
      </c>
      <c r="F287" s="426">
        <v>8846.4154046000021</v>
      </c>
      <c r="G287" s="354">
        <v>9028.8680595999995</v>
      </c>
      <c r="H287" s="354">
        <v>9028.8680595999995</v>
      </c>
      <c r="I287" s="489">
        <v>9211.3207146000004</v>
      </c>
      <c r="J287" s="354">
        <v>9393.7733696000014</v>
      </c>
      <c r="K287" s="355">
        <v>9758.6786795999997</v>
      </c>
      <c r="L287" s="356">
        <v>10123.583989600002</v>
      </c>
      <c r="M287" s="18"/>
      <c r="N287" s="156"/>
      <c r="O287" s="168"/>
      <c r="P287" s="168"/>
      <c r="Q287" s="168"/>
      <c r="R287" s="173"/>
      <c r="S287" s="173"/>
      <c r="T287" s="173"/>
      <c r="U287" s="173"/>
      <c r="V287" s="170"/>
      <c r="W287" s="170"/>
    </row>
    <row r="288" spans="1:23">
      <c r="A288" s="12"/>
      <c r="B288" s="386" t="s">
        <v>555</v>
      </c>
      <c r="C288" s="201" t="s">
        <v>556</v>
      </c>
      <c r="D288" s="202">
        <v>1.3748020000000001</v>
      </c>
      <c r="E288" s="203">
        <v>2.0653888888888887</v>
      </c>
      <c r="F288" s="428">
        <v>8511.4543782000001</v>
      </c>
      <c r="G288" s="349">
        <v>8689.663948200001</v>
      </c>
      <c r="H288" s="349">
        <v>8689.663948200001</v>
      </c>
      <c r="I288" s="488">
        <v>8867.8735182000019</v>
      </c>
      <c r="J288" s="349">
        <v>9046.0830882000009</v>
      </c>
      <c r="K288" s="350">
        <v>9224.2926582000018</v>
      </c>
      <c r="L288" s="351">
        <v>9402.5022282000027</v>
      </c>
      <c r="M288" s="5"/>
      <c r="N288" s="156"/>
      <c r="O288" s="168"/>
      <c r="P288" s="168"/>
      <c r="Q288" s="168"/>
      <c r="R288" s="173"/>
      <c r="S288" s="173"/>
      <c r="T288" s="173"/>
      <c r="U288" s="173"/>
      <c r="V288" s="170"/>
      <c r="W288" s="170"/>
    </row>
    <row r="289" spans="1:23">
      <c r="A289" s="4"/>
      <c r="B289" s="388" t="s">
        <v>557</v>
      </c>
      <c r="C289" s="185" t="s">
        <v>558</v>
      </c>
      <c r="D289" s="186">
        <v>1.3419120000000002</v>
      </c>
      <c r="E289" s="187">
        <v>2.0162129629629626</v>
      </c>
      <c r="F289" s="377">
        <v>8314.8770654000018</v>
      </c>
      <c r="G289" s="330">
        <v>8488.8435504000008</v>
      </c>
      <c r="H289" s="330">
        <v>8488.8435504000008</v>
      </c>
      <c r="I289" s="483">
        <v>8662.8100354000017</v>
      </c>
      <c r="J289" s="330">
        <v>8836.7765204000007</v>
      </c>
      <c r="K289" s="340">
        <v>9010.7430054000015</v>
      </c>
      <c r="L289" s="341">
        <v>9184.7094904000005</v>
      </c>
      <c r="M289" s="20"/>
      <c r="N289" s="156"/>
      <c r="O289" s="168"/>
      <c r="P289" s="168"/>
      <c r="Q289" s="168"/>
      <c r="R289" s="173"/>
      <c r="S289" s="173"/>
      <c r="T289" s="173"/>
      <c r="U289" s="173"/>
      <c r="V289" s="170"/>
      <c r="W289" s="170"/>
    </row>
    <row r="290" spans="1:23">
      <c r="A290" s="19"/>
      <c r="B290" s="388" t="s">
        <v>559</v>
      </c>
      <c r="C290" s="185" t="s">
        <v>560</v>
      </c>
      <c r="D290" s="186">
        <v>1.3090220000000001</v>
      </c>
      <c r="E290" s="187">
        <v>1.9670370370370369</v>
      </c>
      <c r="F290" s="377">
        <v>8118.2997526000017</v>
      </c>
      <c r="G290" s="330">
        <v>8288.0231526000025</v>
      </c>
      <c r="H290" s="330">
        <v>8288.0231526000025</v>
      </c>
      <c r="I290" s="483">
        <v>8457.7465526000015</v>
      </c>
      <c r="J290" s="330">
        <v>8627.4699526000022</v>
      </c>
      <c r="K290" s="340">
        <v>8797.1933526000012</v>
      </c>
      <c r="L290" s="341">
        <v>8966.9167526000019</v>
      </c>
      <c r="M290" s="11"/>
      <c r="N290" s="156"/>
      <c r="O290" s="168"/>
      <c r="P290" s="168"/>
      <c r="Q290" s="168"/>
      <c r="R290" s="173"/>
      <c r="S290" s="173"/>
      <c r="T290" s="173"/>
      <c r="U290" s="173"/>
      <c r="V290" s="170"/>
      <c r="W290" s="170"/>
    </row>
    <row r="291" spans="1:23">
      <c r="A291" s="12"/>
      <c r="B291" s="388" t="s">
        <v>561</v>
      </c>
      <c r="C291" s="185" t="s">
        <v>562</v>
      </c>
      <c r="D291" s="186">
        <v>1.276132</v>
      </c>
      <c r="E291" s="187">
        <v>1.917861111111111</v>
      </c>
      <c r="F291" s="377">
        <v>7921.7224397999998</v>
      </c>
      <c r="G291" s="330">
        <v>8087.2027547999987</v>
      </c>
      <c r="H291" s="330">
        <v>8087.2027547999987</v>
      </c>
      <c r="I291" s="483">
        <v>8252.6830697999994</v>
      </c>
      <c r="J291" s="330">
        <v>8418.1633847999983</v>
      </c>
      <c r="K291" s="340">
        <v>8583.6436998000008</v>
      </c>
      <c r="L291" s="341">
        <v>8749.1240147999997</v>
      </c>
      <c r="M291" s="11"/>
      <c r="N291" s="156"/>
      <c r="O291" s="168"/>
      <c r="P291" s="168"/>
      <c r="Q291" s="168"/>
      <c r="R291" s="173"/>
      <c r="S291" s="173"/>
      <c r="T291" s="173"/>
      <c r="U291" s="173"/>
      <c r="V291" s="170"/>
      <c r="W291" s="170"/>
    </row>
    <row r="292" spans="1:23">
      <c r="A292" s="19"/>
      <c r="B292" s="388" t="s">
        <v>563</v>
      </c>
      <c r="C292" s="185" t="s">
        <v>564</v>
      </c>
      <c r="D292" s="186">
        <v>1.2432420000000002</v>
      </c>
      <c r="E292" s="187">
        <v>1.8686851851851849</v>
      </c>
      <c r="F292" s="377">
        <v>7725.1451270000007</v>
      </c>
      <c r="G292" s="330">
        <v>7886.3823570000004</v>
      </c>
      <c r="H292" s="330">
        <v>7886.3823570000004</v>
      </c>
      <c r="I292" s="483">
        <v>8047.619587000001</v>
      </c>
      <c r="J292" s="330">
        <v>8208.8568170000017</v>
      </c>
      <c r="K292" s="340">
        <v>8370.0940470000005</v>
      </c>
      <c r="L292" s="341">
        <v>8531.3312770000011</v>
      </c>
      <c r="M292" s="20"/>
      <c r="N292" s="156"/>
      <c r="O292" s="168"/>
      <c r="P292" s="168"/>
      <c r="Q292" s="168"/>
      <c r="R292" s="173"/>
      <c r="S292" s="173"/>
      <c r="T292" s="173"/>
      <c r="U292" s="173"/>
      <c r="V292" s="170"/>
      <c r="W292" s="170"/>
    </row>
    <row r="293" spans="1:23" ht="15.75" thickBot="1">
      <c r="A293" s="10"/>
      <c r="B293" s="389" t="s">
        <v>565</v>
      </c>
      <c r="C293" s="193" t="s">
        <v>566</v>
      </c>
      <c r="D293" s="194">
        <v>1.2103520000000001</v>
      </c>
      <c r="E293" s="195">
        <v>1.8195092592592592</v>
      </c>
      <c r="F293" s="426">
        <v>7528.5678142000015</v>
      </c>
      <c r="G293" s="354">
        <v>7685.5619592000003</v>
      </c>
      <c r="H293" s="354">
        <v>7685.5619592000003</v>
      </c>
      <c r="I293" s="489">
        <v>7842.5561042000018</v>
      </c>
      <c r="J293" s="354">
        <v>7999.5502492000014</v>
      </c>
      <c r="K293" s="355">
        <v>8156.5443942000011</v>
      </c>
      <c r="L293" s="356">
        <v>8313.5385392000007</v>
      </c>
      <c r="M293" s="5"/>
      <c r="N293" s="156"/>
      <c r="O293" s="168"/>
      <c r="P293" s="168"/>
      <c r="Q293" s="168"/>
      <c r="R293" s="173"/>
      <c r="S293" s="173"/>
      <c r="T293" s="173"/>
      <c r="U293" s="173"/>
      <c r="V293" s="170"/>
      <c r="W293" s="170"/>
    </row>
    <row r="294" spans="1:23">
      <c r="A294" s="4"/>
      <c r="B294" s="386" t="s">
        <v>567</v>
      </c>
      <c r="C294" s="201" t="s">
        <v>568</v>
      </c>
      <c r="D294" s="202">
        <v>1.177462</v>
      </c>
      <c r="E294" s="203">
        <v>1.7703333333333333</v>
      </c>
      <c r="F294" s="428">
        <v>7331.9905013999996</v>
      </c>
      <c r="G294" s="349">
        <v>7331.9905013999996</v>
      </c>
      <c r="H294" s="349">
        <v>7331.9905013999996</v>
      </c>
      <c r="I294" s="488">
        <v>7484.7415613999992</v>
      </c>
      <c r="J294" s="349">
        <v>7484.7415613999992</v>
      </c>
      <c r="K294" s="350">
        <v>7637.4926213999997</v>
      </c>
      <c r="L294" s="351">
        <v>7790.2436813999993</v>
      </c>
      <c r="M294" s="18"/>
      <c r="N294" s="156"/>
      <c r="O294" s="168"/>
      <c r="P294" s="168"/>
      <c r="Q294" s="168"/>
      <c r="R294" s="173"/>
      <c r="S294" s="173"/>
      <c r="T294" s="173"/>
      <c r="U294" s="173"/>
      <c r="V294" s="170"/>
      <c r="W294" s="170"/>
    </row>
    <row r="295" spans="1:23">
      <c r="A295" s="19"/>
      <c r="B295" s="388" t="s">
        <v>569</v>
      </c>
      <c r="C295" s="185" t="s">
        <v>570</v>
      </c>
      <c r="D295" s="186">
        <v>1.1445720000000001</v>
      </c>
      <c r="E295" s="187">
        <v>1.7211574074074072</v>
      </c>
      <c r="F295" s="377">
        <v>7135.4131886000005</v>
      </c>
      <c r="G295" s="330">
        <v>7135.4131886000005</v>
      </c>
      <c r="H295" s="330">
        <v>7135.4131886000005</v>
      </c>
      <c r="I295" s="483">
        <v>7283.9211636000009</v>
      </c>
      <c r="J295" s="330">
        <v>7283.9211636000009</v>
      </c>
      <c r="K295" s="340">
        <v>7432.4291385999986</v>
      </c>
      <c r="L295" s="341">
        <v>7580.9371136000009</v>
      </c>
      <c r="M295" s="20"/>
      <c r="N295" s="156"/>
      <c r="O295" s="168"/>
      <c r="P295" s="168"/>
      <c r="Q295" s="168"/>
      <c r="R295" s="173"/>
      <c r="S295" s="173"/>
      <c r="T295" s="173"/>
      <c r="U295" s="173"/>
      <c r="V295" s="170"/>
      <c r="W295" s="170"/>
    </row>
    <row r="296" spans="1:23">
      <c r="A296" s="4"/>
      <c r="B296" s="388" t="s">
        <v>571</v>
      </c>
      <c r="C296" s="185" t="s">
        <v>572</v>
      </c>
      <c r="D296" s="186">
        <v>1.1116820000000001</v>
      </c>
      <c r="E296" s="187">
        <v>1.6719814814814813</v>
      </c>
      <c r="F296" s="377">
        <v>6938.8358758000022</v>
      </c>
      <c r="G296" s="330">
        <v>6938.8358758000022</v>
      </c>
      <c r="H296" s="330">
        <v>6938.8358758000022</v>
      </c>
      <c r="I296" s="483">
        <v>7083.1007658000017</v>
      </c>
      <c r="J296" s="330">
        <v>7083.1007658000017</v>
      </c>
      <c r="K296" s="340">
        <v>7227.3656558000002</v>
      </c>
      <c r="L296" s="341">
        <v>7371.6305458000006</v>
      </c>
      <c r="M296" s="5"/>
      <c r="N296" s="156"/>
      <c r="O296" s="168"/>
      <c r="P296" s="168"/>
      <c r="Q296" s="168"/>
      <c r="R296" s="173"/>
      <c r="S296" s="173"/>
      <c r="T296" s="173"/>
      <c r="U296" s="173"/>
      <c r="V296" s="170"/>
      <c r="W296" s="170"/>
    </row>
    <row r="297" spans="1:23">
      <c r="A297" s="10"/>
      <c r="B297" s="388" t="s">
        <v>573</v>
      </c>
      <c r="C297" s="185" t="s">
        <v>574</v>
      </c>
      <c r="D297" s="186">
        <v>1.078792</v>
      </c>
      <c r="E297" s="187">
        <v>1.6228055555555554</v>
      </c>
      <c r="F297" s="377">
        <v>6742.2585630000003</v>
      </c>
      <c r="G297" s="330">
        <v>6742.2585630000003</v>
      </c>
      <c r="H297" s="330">
        <v>6742.2585630000003</v>
      </c>
      <c r="I297" s="483">
        <v>6882.2803680000006</v>
      </c>
      <c r="J297" s="330">
        <v>6882.2803680000006</v>
      </c>
      <c r="K297" s="340">
        <v>7022.3021730000019</v>
      </c>
      <c r="L297" s="341">
        <v>7162.3239780000013</v>
      </c>
      <c r="M297" s="5"/>
      <c r="N297" s="156"/>
      <c r="O297" s="168"/>
      <c r="P297" s="168"/>
      <c r="Q297" s="168"/>
      <c r="R297" s="173"/>
      <c r="S297" s="173"/>
      <c r="T297" s="173"/>
      <c r="U297" s="173"/>
      <c r="V297" s="170"/>
      <c r="W297" s="170"/>
    </row>
    <row r="298" spans="1:23">
      <c r="A298" s="12"/>
      <c r="B298" s="388" t="s">
        <v>575</v>
      </c>
      <c r="C298" s="185" t="s">
        <v>576</v>
      </c>
      <c r="D298" s="186">
        <v>1.0459020000000001</v>
      </c>
      <c r="E298" s="187">
        <v>1.5736296296296297</v>
      </c>
      <c r="F298" s="377">
        <v>6545.6812501999993</v>
      </c>
      <c r="G298" s="330">
        <v>6545.6812501999993</v>
      </c>
      <c r="H298" s="330">
        <v>6545.6812501999993</v>
      </c>
      <c r="I298" s="483">
        <v>6681.4599701999996</v>
      </c>
      <c r="J298" s="330">
        <v>6681.4599701999996</v>
      </c>
      <c r="K298" s="340">
        <v>6817.2386902000007</v>
      </c>
      <c r="L298" s="341">
        <v>6953.017410200001</v>
      </c>
      <c r="M298" s="5"/>
      <c r="N298" s="156"/>
      <c r="O298" s="168"/>
      <c r="P298" s="168"/>
      <c r="Q298" s="168"/>
      <c r="R298" s="173"/>
      <c r="S298" s="173"/>
      <c r="T298" s="173"/>
      <c r="U298" s="173"/>
      <c r="V298" s="170"/>
      <c r="W298" s="170"/>
    </row>
    <row r="299" spans="1:23" ht="15.75" thickBot="1">
      <c r="A299" s="19"/>
      <c r="B299" s="389" t="s">
        <v>577</v>
      </c>
      <c r="C299" s="193" t="s">
        <v>578</v>
      </c>
      <c r="D299" s="194">
        <v>1.013012</v>
      </c>
      <c r="E299" s="195">
        <v>1.5244537037037036</v>
      </c>
      <c r="F299" s="426">
        <v>6349.1039374000002</v>
      </c>
      <c r="G299" s="354">
        <v>6349.1039374000002</v>
      </c>
      <c r="H299" s="354">
        <v>6349.1039374000002</v>
      </c>
      <c r="I299" s="489">
        <v>6480.6395723999995</v>
      </c>
      <c r="J299" s="354">
        <v>6480.6395723999995</v>
      </c>
      <c r="K299" s="355">
        <v>6612.1752074000015</v>
      </c>
      <c r="L299" s="356">
        <v>6743.7108423999998</v>
      </c>
      <c r="M299" s="18"/>
      <c r="N299" s="156"/>
      <c r="O299" s="168"/>
      <c r="P299" s="168"/>
      <c r="Q299" s="168"/>
      <c r="R299" s="173"/>
      <c r="S299" s="173"/>
      <c r="T299" s="173"/>
      <c r="U299" s="173"/>
      <c r="V299" s="170"/>
      <c r="W299" s="170"/>
    </row>
    <row r="300" spans="1:23">
      <c r="A300" s="19"/>
      <c r="B300" s="386" t="s">
        <v>579</v>
      </c>
      <c r="C300" s="201" t="s">
        <v>580</v>
      </c>
      <c r="D300" s="202">
        <v>0.98012200000000016</v>
      </c>
      <c r="E300" s="203">
        <v>1.4752777777777777</v>
      </c>
      <c r="F300" s="436">
        <v>6152.526624600001</v>
      </c>
      <c r="G300" s="350">
        <v>6152.526624600001</v>
      </c>
      <c r="H300" s="350">
        <v>6152.526624600001</v>
      </c>
      <c r="I300" s="495">
        <v>6152.526624600001</v>
      </c>
      <c r="J300" s="350">
        <v>6152.526624600001</v>
      </c>
      <c r="K300" s="350">
        <v>6279.8191746000011</v>
      </c>
      <c r="L300" s="351">
        <v>6279.8191746000011</v>
      </c>
      <c r="M300" s="20"/>
      <c r="N300" s="156"/>
      <c r="O300" s="168"/>
      <c r="P300" s="168"/>
      <c r="Q300" s="168"/>
      <c r="R300" s="173"/>
      <c r="S300" s="173"/>
      <c r="T300" s="173"/>
      <c r="U300" s="173"/>
      <c r="V300" s="170"/>
      <c r="W300" s="170"/>
    </row>
    <row r="301" spans="1:23">
      <c r="A301" s="12"/>
      <c r="B301" s="388" t="s">
        <v>581</v>
      </c>
      <c r="C301" s="247" t="s">
        <v>582</v>
      </c>
      <c r="D301" s="186">
        <v>0.94723200000000007</v>
      </c>
      <c r="E301" s="187">
        <v>1.4261018518518518</v>
      </c>
      <c r="F301" s="437">
        <v>5955.9493118</v>
      </c>
      <c r="G301" s="340">
        <v>5955.9493118</v>
      </c>
      <c r="H301" s="340">
        <v>5955.9493118</v>
      </c>
      <c r="I301" s="496">
        <v>5955.9493118</v>
      </c>
      <c r="J301" s="340">
        <v>5955.9493118</v>
      </c>
      <c r="K301" s="340">
        <v>6078.998776800001</v>
      </c>
      <c r="L301" s="341">
        <v>6078.998776800001</v>
      </c>
      <c r="M301" s="20"/>
      <c r="N301" s="156"/>
      <c r="O301" s="168"/>
      <c r="P301" s="168"/>
      <c r="Q301" s="168"/>
      <c r="R301" s="173"/>
      <c r="S301" s="173"/>
      <c r="T301" s="173"/>
      <c r="U301" s="173"/>
      <c r="V301" s="170"/>
      <c r="W301" s="170"/>
    </row>
    <row r="302" spans="1:23">
      <c r="A302" s="10"/>
      <c r="B302" s="388" t="s">
        <v>583</v>
      </c>
      <c r="C302" s="247" t="s">
        <v>584</v>
      </c>
      <c r="D302" s="186">
        <v>0.9143420000000001</v>
      </c>
      <c r="E302" s="187">
        <v>1.3769259259259257</v>
      </c>
      <c r="F302" s="437">
        <v>5759.3719990000009</v>
      </c>
      <c r="G302" s="340">
        <v>5759.3719990000009</v>
      </c>
      <c r="H302" s="340">
        <v>5759.3719990000009</v>
      </c>
      <c r="I302" s="496">
        <v>5759.3719990000009</v>
      </c>
      <c r="J302" s="340">
        <v>5759.3719990000009</v>
      </c>
      <c r="K302" s="340">
        <v>5878.1783790000009</v>
      </c>
      <c r="L302" s="341">
        <v>5878.1783790000009</v>
      </c>
      <c r="M302" s="5"/>
      <c r="N302" s="156"/>
      <c r="O302" s="168"/>
      <c r="P302" s="168"/>
      <c r="Q302" s="168"/>
      <c r="R302" s="173"/>
      <c r="S302" s="173"/>
      <c r="T302" s="173"/>
      <c r="U302" s="173"/>
      <c r="V302" s="170"/>
      <c r="W302" s="170"/>
    </row>
    <row r="303" spans="1:23">
      <c r="A303" s="4"/>
      <c r="B303" s="388" t="s">
        <v>585</v>
      </c>
      <c r="C303" s="247" t="s">
        <v>586</v>
      </c>
      <c r="D303" s="186">
        <v>0.88145200000000012</v>
      </c>
      <c r="E303" s="187">
        <v>1.32775</v>
      </c>
      <c r="F303" s="437">
        <v>5562.7946862000017</v>
      </c>
      <c r="G303" s="340">
        <v>5562.7946862000017</v>
      </c>
      <c r="H303" s="340">
        <v>5562.7946862000017</v>
      </c>
      <c r="I303" s="496">
        <v>5562.7946862000017</v>
      </c>
      <c r="J303" s="340">
        <v>5562.7946862000017</v>
      </c>
      <c r="K303" s="340">
        <v>5677.3579812000007</v>
      </c>
      <c r="L303" s="341">
        <v>5677.3579812000007</v>
      </c>
      <c r="M303" s="18"/>
      <c r="N303" s="156"/>
      <c r="O303" s="168"/>
      <c r="P303" s="168"/>
      <c r="Q303" s="168"/>
      <c r="R303" s="173"/>
      <c r="S303" s="173"/>
      <c r="T303" s="173"/>
      <c r="U303" s="173"/>
      <c r="V303" s="170"/>
      <c r="W303" s="170"/>
    </row>
    <row r="304" spans="1:23">
      <c r="A304" s="12"/>
      <c r="B304" s="388" t="s">
        <v>587</v>
      </c>
      <c r="C304" s="247" t="s">
        <v>588</v>
      </c>
      <c r="D304" s="186">
        <v>0.84856200000000015</v>
      </c>
      <c r="E304" s="187">
        <v>1.2785740740740741</v>
      </c>
      <c r="F304" s="437">
        <v>5366.2173734000025</v>
      </c>
      <c r="G304" s="340">
        <v>5366.2173734000025</v>
      </c>
      <c r="H304" s="340">
        <v>5366.2173734000025</v>
      </c>
      <c r="I304" s="496">
        <v>5366.2173734000025</v>
      </c>
      <c r="J304" s="340">
        <v>5366.2173734000025</v>
      </c>
      <c r="K304" s="340">
        <v>5476.5375834000015</v>
      </c>
      <c r="L304" s="341">
        <v>5476.5375834000015</v>
      </c>
      <c r="M304" s="18"/>
      <c r="N304" s="156"/>
      <c r="O304" s="168"/>
      <c r="P304" s="168"/>
      <c r="Q304" s="168"/>
      <c r="R304" s="173"/>
      <c r="S304" s="173"/>
      <c r="T304" s="173"/>
      <c r="U304" s="173"/>
      <c r="V304" s="170"/>
      <c r="W304" s="170"/>
    </row>
    <row r="305" spans="1:23" ht="15.75" thickBot="1">
      <c r="A305" s="10"/>
      <c r="B305" s="410" t="s">
        <v>589</v>
      </c>
      <c r="C305" s="247" t="s">
        <v>590</v>
      </c>
      <c r="D305" s="248">
        <v>0.81567200000000006</v>
      </c>
      <c r="E305" s="249">
        <v>1.2293981481481482</v>
      </c>
      <c r="F305" s="441">
        <v>5169.6400606000007</v>
      </c>
      <c r="G305" s="346">
        <v>5169.6400606000007</v>
      </c>
      <c r="H305" s="346">
        <v>5169.6400606000007</v>
      </c>
      <c r="I305" s="497">
        <v>5169.6400606000007</v>
      </c>
      <c r="J305" s="346">
        <v>5169.6400606000007</v>
      </c>
      <c r="K305" s="345">
        <v>5275.7171856000004</v>
      </c>
      <c r="L305" s="347">
        <v>5275.7171856000004</v>
      </c>
      <c r="M305" s="11"/>
      <c r="N305" s="156"/>
      <c r="O305" s="168"/>
      <c r="P305" s="168"/>
      <c r="Q305" s="168"/>
      <c r="R305" s="173"/>
      <c r="S305" s="173"/>
      <c r="T305" s="173"/>
      <c r="U305" s="173"/>
      <c r="V305" s="170"/>
      <c r="W305" s="170"/>
    </row>
    <row r="306" spans="1:23">
      <c r="A306" s="19"/>
      <c r="B306" s="386" t="s">
        <v>591</v>
      </c>
      <c r="C306" s="201" t="s">
        <v>592</v>
      </c>
      <c r="D306" s="202">
        <v>0.78278199999999998</v>
      </c>
      <c r="E306" s="203">
        <v>1.1802222222222221</v>
      </c>
      <c r="F306" s="413">
        <v>4973.0627477999997</v>
      </c>
      <c r="G306" s="308">
        <v>4973.0627477999997</v>
      </c>
      <c r="H306" s="308">
        <v>4973.0627477999997</v>
      </c>
      <c r="I306" s="476">
        <v>4973.0627477999997</v>
      </c>
      <c r="J306" s="308">
        <v>4973.0627477999997</v>
      </c>
      <c r="K306" s="308">
        <v>4973.0627477999997</v>
      </c>
      <c r="L306" s="469">
        <v>4973.0627477999997</v>
      </c>
      <c r="M306" s="20"/>
      <c r="N306" s="156"/>
      <c r="O306" s="168"/>
      <c r="P306" s="168"/>
      <c r="Q306" s="168"/>
      <c r="R306" s="173"/>
      <c r="S306" s="173"/>
      <c r="T306" s="173"/>
      <c r="U306" s="173"/>
      <c r="V306" s="170"/>
      <c r="W306" s="170"/>
    </row>
    <row r="307" spans="1:23">
      <c r="A307" s="10"/>
      <c r="B307" s="388" t="s">
        <v>593</v>
      </c>
      <c r="C307" s="185" t="s">
        <v>594</v>
      </c>
      <c r="D307" s="186">
        <v>0.749892</v>
      </c>
      <c r="E307" s="187">
        <v>1.1310462962962962</v>
      </c>
      <c r="F307" s="400">
        <v>4776.4854350000005</v>
      </c>
      <c r="G307" s="352">
        <v>4776.4854350000005</v>
      </c>
      <c r="H307" s="352">
        <v>4776.4854350000005</v>
      </c>
      <c r="I307" s="487">
        <v>4776.4854350000005</v>
      </c>
      <c r="J307" s="352">
        <v>4776.4854350000005</v>
      </c>
      <c r="K307" s="352">
        <v>4776.4854350000005</v>
      </c>
      <c r="L307" s="470">
        <v>4776.4854350000005</v>
      </c>
      <c r="M307" s="11"/>
      <c r="N307" s="156"/>
      <c r="O307" s="168"/>
      <c r="P307" s="168"/>
      <c r="Q307" s="168"/>
      <c r="R307" s="173"/>
      <c r="S307" s="173"/>
      <c r="T307" s="173"/>
      <c r="U307" s="173"/>
      <c r="V307" s="170"/>
      <c r="W307" s="170"/>
    </row>
    <row r="308" spans="1:23">
      <c r="A308" s="4"/>
      <c r="B308" s="388" t="s">
        <v>595</v>
      </c>
      <c r="C308" s="185" t="s">
        <v>596</v>
      </c>
      <c r="D308" s="186">
        <v>0.71700200000000014</v>
      </c>
      <c r="E308" s="187">
        <v>1.0818703703703705</v>
      </c>
      <c r="F308" s="400">
        <v>4579.9081222000013</v>
      </c>
      <c r="G308" s="352">
        <v>4579.9081222000013</v>
      </c>
      <c r="H308" s="352">
        <v>4579.9081222000013</v>
      </c>
      <c r="I308" s="487">
        <v>4579.9081222000013</v>
      </c>
      <c r="J308" s="352">
        <v>4579.9081222000013</v>
      </c>
      <c r="K308" s="352">
        <v>4579.9081222000013</v>
      </c>
      <c r="L308" s="470">
        <v>4579.9081222000013</v>
      </c>
      <c r="M308" s="11"/>
      <c r="N308" s="156"/>
      <c r="O308" s="168"/>
      <c r="P308" s="168"/>
      <c r="Q308" s="168"/>
      <c r="R308" s="173"/>
      <c r="S308" s="173"/>
      <c r="T308" s="173"/>
      <c r="U308" s="173"/>
      <c r="V308" s="170"/>
      <c r="W308" s="170"/>
    </row>
    <row r="309" spans="1:23">
      <c r="A309" s="12"/>
      <c r="B309" s="388" t="s">
        <v>597</v>
      </c>
      <c r="C309" s="185" t="s">
        <v>598</v>
      </c>
      <c r="D309" s="186">
        <v>0.68411200000000005</v>
      </c>
      <c r="E309" s="187">
        <v>1.0326944444444444</v>
      </c>
      <c r="F309" s="400">
        <v>4383.3308094000004</v>
      </c>
      <c r="G309" s="352">
        <v>4383.3308094000004</v>
      </c>
      <c r="H309" s="352">
        <v>4383.3308094000004</v>
      </c>
      <c r="I309" s="487">
        <v>4383.3308094000004</v>
      </c>
      <c r="J309" s="352">
        <v>4383.3308094000004</v>
      </c>
      <c r="K309" s="352">
        <v>4383.3308094000004</v>
      </c>
      <c r="L309" s="470">
        <v>4383.3308094000004</v>
      </c>
      <c r="M309" s="18"/>
      <c r="N309" s="156"/>
      <c r="O309" s="168"/>
      <c r="P309" s="168"/>
      <c r="Q309" s="168"/>
      <c r="R309" s="173"/>
      <c r="S309" s="173"/>
      <c r="T309" s="173"/>
      <c r="U309" s="173"/>
      <c r="V309" s="170"/>
      <c r="W309" s="170"/>
    </row>
    <row r="310" spans="1:23">
      <c r="A310" s="12"/>
      <c r="B310" s="388" t="s">
        <v>599</v>
      </c>
      <c r="C310" s="185" t="s">
        <v>600</v>
      </c>
      <c r="D310" s="186">
        <v>0.65122200000000008</v>
      </c>
      <c r="E310" s="187">
        <v>0.98351851851851846</v>
      </c>
      <c r="F310" s="400">
        <v>4186.7534966000003</v>
      </c>
      <c r="G310" s="352">
        <v>4186.7534966000003</v>
      </c>
      <c r="H310" s="352">
        <v>4186.7534966000003</v>
      </c>
      <c r="I310" s="487">
        <v>4186.7534966000003</v>
      </c>
      <c r="J310" s="352">
        <v>4186.7534966000003</v>
      </c>
      <c r="K310" s="352">
        <v>4186.7534966000003</v>
      </c>
      <c r="L310" s="470">
        <v>4186.7534966000003</v>
      </c>
      <c r="M310" s="18"/>
      <c r="N310" s="156"/>
      <c r="O310" s="168"/>
      <c r="P310" s="168"/>
      <c r="Q310" s="168"/>
      <c r="R310" s="173"/>
      <c r="S310" s="173"/>
      <c r="T310" s="173"/>
      <c r="U310" s="173"/>
      <c r="V310" s="170"/>
      <c r="W310" s="170"/>
    </row>
    <row r="311" spans="1:23" ht="15.75" thickBot="1">
      <c r="A311" s="10"/>
      <c r="B311" s="389" t="s">
        <v>601</v>
      </c>
      <c r="C311" s="193" t="s">
        <v>602</v>
      </c>
      <c r="D311" s="194">
        <v>0.61833199999999999</v>
      </c>
      <c r="E311" s="195">
        <v>0.93434259259259245</v>
      </c>
      <c r="F311" s="405">
        <v>3990.1761838000007</v>
      </c>
      <c r="G311" s="321">
        <v>3990.1761838000007</v>
      </c>
      <c r="H311" s="321">
        <v>3990.1761838000007</v>
      </c>
      <c r="I311" s="504">
        <v>3990.1761838000007</v>
      </c>
      <c r="J311" s="321">
        <v>3990.1761838000007</v>
      </c>
      <c r="K311" s="321">
        <v>3990.1761838000007</v>
      </c>
      <c r="L311" s="471">
        <v>3990.1761838000007</v>
      </c>
      <c r="M311" s="21"/>
      <c r="N311" s="156"/>
      <c r="O311" s="168"/>
      <c r="P311" s="168"/>
      <c r="Q311" s="168"/>
      <c r="R311" s="173"/>
      <c r="S311" s="173"/>
      <c r="T311" s="173"/>
      <c r="U311" s="173"/>
      <c r="V311" s="170"/>
      <c r="W311" s="170"/>
    </row>
    <row r="312" spans="1:23">
      <c r="A312" s="4"/>
      <c r="B312" s="409" t="s">
        <v>603</v>
      </c>
      <c r="C312" s="177" t="s">
        <v>604</v>
      </c>
      <c r="D312" s="178">
        <v>0.58544200000000002</v>
      </c>
      <c r="E312" s="179">
        <v>0.88516666666666666</v>
      </c>
      <c r="F312" s="472">
        <v>3793.5988710000001</v>
      </c>
      <c r="G312" s="314">
        <v>3793.5988710000001</v>
      </c>
      <c r="H312" s="314">
        <v>3793.5988710000001</v>
      </c>
      <c r="I312" s="486">
        <v>3793.5988710000001</v>
      </c>
      <c r="J312" s="314">
        <v>3793.5988710000001</v>
      </c>
      <c r="K312" s="314">
        <v>3793.5988710000001</v>
      </c>
      <c r="L312" s="403">
        <v>3793.5988710000001</v>
      </c>
      <c r="M312" s="22"/>
      <c r="N312" s="156"/>
      <c r="O312" s="168"/>
      <c r="P312" s="168"/>
      <c r="Q312" s="168"/>
      <c r="R312" s="173"/>
      <c r="S312" s="173"/>
      <c r="T312" s="173"/>
      <c r="U312" s="173"/>
      <c r="V312" s="170"/>
      <c r="W312" s="170"/>
    </row>
    <row r="313" spans="1:23">
      <c r="A313" s="4"/>
      <c r="B313" s="388" t="s">
        <v>605</v>
      </c>
      <c r="C313" s="185" t="s">
        <v>606</v>
      </c>
      <c r="D313" s="186">
        <v>0.55255200000000004</v>
      </c>
      <c r="E313" s="187">
        <v>0.83599074074074065</v>
      </c>
      <c r="F313" s="400">
        <v>3597.0215582000005</v>
      </c>
      <c r="G313" s="352">
        <v>3597.0215582000005</v>
      </c>
      <c r="H313" s="352">
        <v>3597.0215582000005</v>
      </c>
      <c r="I313" s="487">
        <v>3597.0215582000005</v>
      </c>
      <c r="J313" s="352">
        <v>3597.0215582000005</v>
      </c>
      <c r="K313" s="352">
        <v>3597.0215582000005</v>
      </c>
      <c r="L313" s="470">
        <v>3597.0215582000005</v>
      </c>
      <c r="M313" s="23"/>
      <c r="N313" s="156"/>
      <c r="O313" s="168"/>
      <c r="P313" s="168"/>
      <c r="Q313" s="168"/>
      <c r="R313" s="173"/>
      <c r="S313" s="173"/>
      <c r="T313" s="173"/>
      <c r="U313" s="173"/>
      <c r="V313" s="170"/>
      <c r="W313" s="170"/>
    </row>
    <row r="314" spans="1:23" ht="15.75" thickBot="1">
      <c r="A314" s="19"/>
      <c r="B314" s="410" t="s">
        <v>607</v>
      </c>
      <c r="C314" s="247" t="s">
        <v>608</v>
      </c>
      <c r="D314" s="248">
        <v>0.51966200000000007</v>
      </c>
      <c r="E314" s="249">
        <v>0.78681481481481486</v>
      </c>
      <c r="F314" s="473">
        <v>3400.4442454</v>
      </c>
      <c r="G314" s="474">
        <v>3400.4442454</v>
      </c>
      <c r="H314" s="474">
        <v>3400.4442454</v>
      </c>
      <c r="I314" s="505">
        <v>3400.4442454</v>
      </c>
      <c r="J314" s="474">
        <v>3400.4442454</v>
      </c>
      <c r="K314" s="474">
        <v>3400.4442454</v>
      </c>
      <c r="L314" s="475">
        <v>3400.4442454</v>
      </c>
      <c r="M314" s="22"/>
      <c r="N314" s="156"/>
      <c r="O314" s="168"/>
      <c r="P314" s="168"/>
      <c r="Q314" s="168"/>
      <c r="R314" s="173"/>
      <c r="S314" s="173"/>
      <c r="T314" s="173"/>
      <c r="U314" s="173"/>
      <c r="V314" s="170"/>
      <c r="W314" s="170"/>
    </row>
    <row r="315" spans="1:23" ht="3" customHeight="1" thickBot="1">
      <c r="A315" s="56"/>
      <c r="B315" s="57"/>
      <c r="C315" s="58"/>
      <c r="D315" s="59"/>
      <c r="E315" s="60"/>
      <c r="F315" s="61"/>
      <c r="G315" s="62"/>
      <c r="H315" s="63"/>
      <c r="I315" s="64"/>
      <c r="J315" s="65"/>
      <c r="K315" s="63"/>
      <c r="L315" s="66"/>
      <c r="M315" s="36"/>
    </row>
  </sheetData>
  <mergeCells count="16">
    <mergeCell ref="B2:D2"/>
    <mergeCell ref="B115:L115"/>
    <mergeCell ref="B15:L15"/>
    <mergeCell ref="B215:L215"/>
    <mergeCell ref="H2:L3"/>
    <mergeCell ref="H4:L4"/>
    <mergeCell ref="H5:L5"/>
    <mergeCell ref="F6:L6"/>
    <mergeCell ref="B3:D3"/>
    <mergeCell ref="B9:L9"/>
    <mergeCell ref="B10:L10"/>
    <mergeCell ref="B11:B14"/>
    <mergeCell ref="C11:C14"/>
    <mergeCell ref="D11:D14"/>
    <mergeCell ref="E11:E14"/>
    <mergeCell ref="F11:L13"/>
  </mergeCells>
  <hyperlinks>
    <hyperlink ref="H4" r:id="rId1"/>
  </hyperlinks>
  <pageMargins left="0.23622047244094491" right="0.23622047244094491" top="0.74803149606299213" bottom="0.74803149606299213" header="0.31496062992125984" footer="0.31496062992125984"/>
  <pageSetup paperSize="9" scale="90" orientation="portrait" horizontalDpi="180" verticalDpi="18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27"/>
  <sheetViews>
    <sheetView workbookViewId="0">
      <selection activeCell="B5" sqref="B5"/>
    </sheetView>
  </sheetViews>
  <sheetFormatPr defaultRowHeight="15"/>
  <cols>
    <col min="1" max="1" width="0.85546875" customWidth="1"/>
    <col min="2" max="2" width="12" customWidth="1"/>
    <col min="3" max="3" width="11.28515625" bestFit="1" customWidth="1"/>
    <col min="6" max="6" width="9.5703125" customWidth="1"/>
    <col min="7" max="7" width="9.140625" customWidth="1"/>
    <col min="8" max="9" width="9" customWidth="1"/>
    <col min="10" max="10" width="8.7109375" customWidth="1"/>
    <col min="11" max="11" width="9.5703125" customWidth="1"/>
    <col min="12" max="12" width="10.140625" customWidth="1"/>
    <col min="13" max="13" width="0.5703125" customWidth="1"/>
    <col min="17" max="17" width="9.5703125" bestFit="1" customWidth="1"/>
  </cols>
  <sheetData>
    <row r="1" spans="1:21" ht="3" customHeight="1" thickBot="1">
      <c r="A1" s="1"/>
      <c r="B1" s="50"/>
      <c r="C1" s="72"/>
      <c r="D1" s="49"/>
      <c r="E1" s="2"/>
      <c r="F1" s="48"/>
      <c r="G1" s="3"/>
      <c r="H1" s="49"/>
      <c r="I1" s="50"/>
      <c r="J1" s="51"/>
      <c r="K1" s="49"/>
      <c r="L1" s="52"/>
      <c r="M1" s="73"/>
    </row>
    <row r="2" spans="1:21">
      <c r="A2" s="10"/>
      <c r="B2" s="722" t="s">
        <v>1332</v>
      </c>
      <c r="C2" s="723"/>
      <c r="D2" s="723"/>
      <c r="E2" s="86"/>
      <c r="F2" s="86"/>
      <c r="G2" s="86"/>
      <c r="H2" s="724" t="s">
        <v>1716</v>
      </c>
      <c r="I2" s="725"/>
      <c r="J2" s="725"/>
      <c r="K2" s="725"/>
      <c r="L2" s="726"/>
      <c r="M2" s="74"/>
    </row>
    <row r="3" spans="1:21">
      <c r="A3" s="12"/>
      <c r="B3" s="729" t="s">
        <v>1334</v>
      </c>
      <c r="C3" s="730"/>
      <c r="D3" s="730"/>
      <c r="E3" s="88"/>
      <c r="F3" s="88"/>
      <c r="G3" s="88"/>
      <c r="H3" s="727"/>
      <c r="I3" s="727"/>
      <c r="J3" s="727"/>
      <c r="K3" s="727"/>
      <c r="L3" s="728"/>
      <c r="M3" s="75"/>
    </row>
    <row r="4" spans="1:21">
      <c r="A4" s="12"/>
      <c r="B4" s="87"/>
      <c r="C4" s="88"/>
      <c r="D4" s="88"/>
      <c r="E4" s="88"/>
      <c r="F4" s="88"/>
      <c r="G4" s="88"/>
      <c r="H4" s="731" t="s">
        <v>1333</v>
      </c>
      <c r="I4" s="731"/>
      <c r="J4" s="731"/>
      <c r="K4" s="731"/>
      <c r="L4" s="732"/>
      <c r="M4" s="75"/>
    </row>
    <row r="5" spans="1:21">
      <c r="A5" s="19"/>
      <c r="B5" s="89"/>
      <c r="C5" s="90"/>
      <c r="D5" s="90"/>
      <c r="E5" s="90"/>
      <c r="F5" s="76"/>
      <c r="G5" s="77"/>
      <c r="H5" s="731"/>
      <c r="I5" s="731"/>
      <c r="J5" s="731"/>
      <c r="K5" s="731"/>
      <c r="L5" s="732"/>
      <c r="M5" s="78"/>
    </row>
    <row r="6" spans="1:21">
      <c r="A6" s="4"/>
      <c r="B6" s="89"/>
      <c r="C6" s="90"/>
      <c r="D6" s="90"/>
      <c r="E6" s="90"/>
      <c r="F6" s="731"/>
      <c r="G6" s="742"/>
      <c r="H6" s="742"/>
      <c r="I6" s="742"/>
      <c r="J6" s="742"/>
      <c r="K6" s="742"/>
      <c r="L6" s="743"/>
      <c r="M6" s="79"/>
    </row>
    <row r="7" spans="1:21">
      <c r="A7" s="19"/>
      <c r="B7" s="89"/>
      <c r="C7" s="90"/>
      <c r="D7" s="90"/>
      <c r="E7" s="90"/>
      <c r="F7" s="76"/>
      <c r="G7" s="77"/>
      <c r="H7" s="82"/>
      <c r="I7" s="82"/>
      <c r="J7" s="82"/>
      <c r="K7" s="82"/>
      <c r="L7" s="83"/>
      <c r="M7" s="78"/>
    </row>
    <row r="8" spans="1:21" ht="12" customHeight="1" thickBot="1">
      <c r="A8" s="12"/>
      <c r="B8" s="91"/>
      <c r="C8" s="92"/>
      <c r="D8" s="92"/>
      <c r="E8" s="92"/>
      <c r="F8" s="80"/>
      <c r="G8" s="81"/>
      <c r="H8" s="84"/>
      <c r="I8" s="84"/>
      <c r="J8" s="84"/>
      <c r="K8" s="84"/>
      <c r="L8" s="85"/>
      <c r="M8" s="75"/>
    </row>
    <row r="9" spans="1:21" ht="16.5" thickBot="1">
      <c r="A9" s="4"/>
      <c r="B9" s="733" t="s">
        <v>1341</v>
      </c>
      <c r="C9" s="734"/>
      <c r="D9" s="734"/>
      <c r="E9" s="734"/>
      <c r="F9" s="734"/>
      <c r="G9" s="734"/>
      <c r="H9" s="734"/>
      <c r="I9" s="734"/>
      <c r="J9" s="734"/>
      <c r="K9" s="734"/>
      <c r="L9" s="735"/>
      <c r="M9" s="5"/>
    </row>
    <row r="10" spans="1:21" ht="27" customHeight="1" thickBot="1">
      <c r="A10" s="4"/>
      <c r="B10" s="736" t="s">
        <v>1339</v>
      </c>
      <c r="C10" s="737"/>
      <c r="D10" s="737"/>
      <c r="E10" s="737"/>
      <c r="F10" s="737"/>
      <c r="G10" s="737"/>
      <c r="H10" s="737"/>
      <c r="I10" s="737"/>
      <c r="J10" s="737"/>
      <c r="K10" s="737"/>
      <c r="L10" s="738"/>
      <c r="M10" s="5"/>
    </row>
    <row r="11" spans="1:21">
      <c r="A11" s="6"/>
      <c r="B11" s="739" t="s">
        <v>0</v>
      </c>
      <c r="C11" s="739" t="s">
        <v>1</v>
      </c>
      <c r="D11" s="739" t="s">
        <v>2</v>
      </c>
      <c r="E11" s="744" t="s">
        <v>3</v>
      </c>
      <c r="F11" s="747" t="s">
        <v>4</v>
      </c>
      <c r="G11" s="748"/>
      <c r="H11" s="748"/>
      <c r="I11" s="748"/>
      <c r="J11" s="748"/>
      <c r="K11" s="748"/>
      <c r="L11" s="749"/>
      <c r="M11" s="7"/>
    </row>
    <row r="12" spans="1:21">
      <c r="A12" s="8"/>
      <c r="B12" s="740"/>
      <c r="C12" s="740"/>
      <c r="D12" s="740"/>
      <c r="E12" s="745"/>
      <c r="F12" s="750"/>
      <c r="G12" s="751"/>
      <c r="H12" s="751"/>
      <c r="I12" s="751"/>
      <c r="J12" s="751"/>
      <c r="K12" s="751"/>
      <c r="L12" s="752"/>
      <c r="M12" s="9"/>
    </row>
    <row r="13" spans="1:21" ht="15.75" thickBot="1">
      <c r="A13" s="10"/>
      <c r="B13" s="740"/>
      <c r="C13" s="740"/>
      <c r="D13" s="740"/>
      <c r="E13" s="745"/>
      <c r="F13" s="753"/>
      <c r="G13" s="754"/>
      <c r="H13" s="754"/>
      <c r="I13" s="754"/>
      <c r="J13" s="754"/>
      <c r="K13" s="754"/>
      <c r="L13" s="755"/>
      <c r="M13" s="11"/>
    </row>
    <row r="14" spans="1:21" ht="23.25" thickBot="1">
      <c r="A14" s="12"/>
      <c r="B14" s="741"/>
      <c r="C14" s="741"/>
      <c r="D14" s="741"/>
      <c r="E14" s="746"/>
      <c r="F14" s="13" t="s">
        <v>5</v>
      </c>
      <c r="G14" s="14" t="s">
        <v>6</v>
      </c>
      <c r="H14" s="15" t="s">
        <v>7</v>
      </c>
      <c r="I14" s="16" t="s">
        <v>8</v>
      </c>
      <c r="J14" s="13" t="s">
        <v>9</v>
      </c>
      <c r="K14" s="14" t="s">
        <v>10</v>
      </c>
      <c r="L14" s="17" t="s">
        <v>11</v>
      </c>
      <c r="M14" s="18"/>
    </row>
    <row r="15" spans="1:21" ht="15.75" thickBot="1">
      <c r="A15" s="4"/>
      <c r="B15" s="758" t="s">
        <v>909</v>
      </c>
      <c r="C15" s="759"/>
      <c r="D15" s="759"/>
      <c r="E15" s="759"/>
      <c r="F15" s="759"/>
      <c r="G15" s="759"/>
      <c r="H15" s="759"/>
      <c r="I15" s="759"/>
      <c r="J15" s="759"/>
      <c r="K15" s="759"/>
      <c r="L15" s="760"/>
      <c r="M15" s="20"/>
    </row>
    <row r="16" spans="1:21">
      <c r="A16" s="10"/>
      <c r="B16" s="506" t="s">
        <v>910</v>
      </c>
      <c r="C16" s="201" t="s">
        <v>911</v>
      </c>
      <c r="D16" s="507">
        <v>3.8</v>
      </c>
      <c r="E16" s="508">
        <v>5052</v>
      </c>
      <c r="F16" s="375">
        <v>33131.080777600007</v>
      </c>
      <c r="G16" s="337">
        <v>35854.547580799997</v>
      </c>
      <c r="H16" s="337"/>
      <c r="I16" s="482"/>
      <c r="J16" s="337"/>
      <c r="K16" s="337"/>
      <c r="L16" s="393"/>
      <c r="M16" s="11"/>
      <c r="O16" s="168"/>
      <c r="P16" s="168"/>
      <c r="Q16" s="171"/>
      <c r="R16" s="171"/>
      <c r="S16" s="171"/>
      <c r="T16" s="171"/>
      <c r="U16" s="171"/>
    </row>
    <row r="17" spans="1:21">
      <c r="A17" s="12"/>
      <c r="B17" s="509" t="s">
        <v>912</v>
      </c>
      <c r="C17" s="177" t="s">
        <v>913</v>
      </c>
      <c r="D17" s="510">
        <v>3.77</v>
      </c>
      <c r="E17" s="511">
        <v>5.0121157894736843</v>
      </c>
      <c r="F17" s="423">
        <v>32897.476268800005</v>
      </c>
      <c r="G17" s="326">
        <v>35600.503910400002</v>
      </c>
      <c r="H17" s="326"/>
      <c r="I17" s="484"/>
      <c r="J17" s="326"/>
      <c r="K17" s="326"/>
      <c r="L17" s="454"/>
      <c r="M17" s="11"/>
      <c r="O17" s="168"/>
      <c r="P17" s="168"/>
      <c r="Q17" s="171"/>
      <c r="R17" s="171"/>
      <c r="S17" s="171"/>
      <c r="T17" s="171"/>
      <c r="U17" s="171"/>
    </row>
    <row r="18" spans="1:21">
      <c r="A18" s="10"/>
      <c r="B18" s="509" t="s">
        <v>914</v>
      </c>
      <c r="C18" s="177" t="s">
        <v>915</v>
      </c>
      <c r="D18" s="510">
        <v>3.74</v>
      </c>
      <c r="E18" s="511">
        <v>4.972231578947369</v>
      </c>
      <c r="F18" s="423">
        <v>32612.254251199996</v>
      </c>
      <c r="G18" s="326">
        <v>35291.540689600006</v>
      </c>
      <c r="H18" s="326"/>
      <c r="I18" s="484"/>
      <c r="J18" s="326"/>
      <c r="K18" s="326"/>
      <c r="L18" s="454"/>
      <c r="M18" s="20"/>
      <c r="O18" s="168"/>
      <c r="P18" s="168"/>
      <c r="Q18" s="171"/>
      <c r="R18" s="171"/>
      <c r="S18" s="171"/>
      <c r="T18" s="171"/>
      <c r="U18" s="171"/>
    </row>
    <row r="19" spans="1:21">
      <c r="A19" s="12"/>
      <c r="B19" s="509" t="s">
        <v>916</v>
      </c>
      <c r="C19" s="177" t="s">
        <v>917</v>
      </c>
      <c r="D19" s="510">
        <v>3.7</v>
      </c>
      <c r="E19" s="511">
        <v>4.919052631578948</v>
      </c>
      <c r="F19" s="423">
        <v>32302.072233600007</v>
      </c>
      <c r="G19" s="326">
        <v>34957.617468800003</v>
      </c>
      <c r="H19" s="326"/>
      <c r="I19" s="484"/>
      <c r="J19" s="326"/>
      <c r="K19" s="326"/>
      <c r="L19" s="454"/>
      <c r="M19" s="5"/>
      <c r="O19" s="168"/>
      <c r="P19" s="168"/>
      <c r="Q19" s="171"/>
      <c r="R19" s="171"/>
      <c r="S19" s="171"/>
      <c r="T19" s="171"/>
      <c r="U19" s="171"/>
    </row>
    <row r="20" spans="1:21">
      <c r="A20" s="12"/>
      <c r="B20" s="509" t="s">
        <v>918</v>
      </c>
      <c r="C20" s="177" t="s">
        <v>919</v>
      </c>
      <c r="D20" s="510">
        <v>3.67</v>
      </c>
      <c r="E20" s="511">
        <v>4.8791684210526318</v>
      </c>
      <c r="F20" s="423">
        <v>32016.850216000003</v>
      </c>
      <c r="G20" s="326">
        <v>34648.654247999999</v>
      </c>
      <c r="H20" s="326"/>
      <c r="I20" s="484"/>
      <c r="J20" s="326"/>
      <c r="K20" s="326"/>
      <c r="L20" s="454"/>
      <c r="M20" s="18"/>
      <c r="O20" s="168"/>
      <c r="P20" s="168"/>
      <c r="Q20" s="171"/>
      <c r="R20" s="171"/>
      <c r="S20" s="171"/>
      <c r="T20" s="171"/>
      <c r="U20" s="171"/>
    </row>
    <row r="21" spans="1:21" ht="15.75" thickBot="1">
      <c r="A21" s="19"/>
      <c r="B21" s="512" t="s">
        <v>920</v>
      </c>
      <c r="C21" s="404" t="s">
        <v>921</v>
      </c>
      <c r="D21" s="513">
        <v>3.64</v>
      </c>
      <c r="E21" s="514">
        <v>4.8392842105263156</v>
      </c>
      <c r="F21" s="515">
        <v>31783.245707199996</v>
      </c>
      <c r="G21" s="516">
        <v>34394.610577600004</v>
      </c>
      <c r="H21" s="516"/>
      <c r="I21" s="544"/>
      <c r="J21" s="516"/>
      <c r="K21" s="516"/>
      <c r="L21" s="517"/>
      <c r="M21" s="21"/>
      <c r="O21" s="168"/>
      <c r="P21" s="168"/>
      <c r="Q21" s="171"/>
      <c r="R21" s="171"/>
      <c r="S21" s="171"/>
      <c r="T21" s="171"/>
      <c r="U21" s="171"/>
    </row>
    <row r="22" spans="1:21">
      <c r="A22" s="4"/>
      <c r="B22" s="506" t="s">
        <v>922</v>
      </c>
      <c r="C22" s="201" t="s">
        <v>923</v>
      </c>
      <c r="D22" s="507">
        <v>3.61</v>
      </c>
      <c r="E22" s="508">
        <v>4800</v>
      </c>
      <c r="F22" s="428">
        <v>29288.632505600002</v>
      </c>
      <c r="G22" s="349">
        <v>31730.672105600002</v>
      </c>
      <c r="H22" s="349">
        <v>35062.46319680001</v>
      </c>
      <c r="I22" s="488"/>
      <c r="J22" s="349"/>
      <c r="K22" s="349"/>
      <c r="L22" s="458"/>
      <c r="M22" s="22"/>
      <c r="O22" s="168"/>
      <c r="P22" s="168"/>
      <c r="Q22" s="168"/>
      <c r="R22" s="171"/>
      <c r="S22" s="171"/>
      <c r="T22" s="171"/>
      <c r="U22" s="171"/>
    </row>
    <row r="23" spans="1:21">
      <c r="A23" s="19"/>
      <c r="B23" s="509" t="s">
        <v>924</v>
      </c>
      <c r="C23" s="177" t="s">
        <v>925</v>
      </c>
      <c r="D23" s="510">
        <v>3.58</v>
      </c>
      <c r="E23" s="511">
        <v>4.7601108033240997</v>
      </c>
      <c r="F23" s="423">
        <v>29071.756708800003</v>
      </c>
      <c r="G23" s="326">
        <v>31492.3749088</v>
      </c>
      <c r="H23" s="326">
        <v>34799.850966400001</v>
      </c>
      <c r="I23" s="484"/>
      <c r="J23" s="326"/>
      <c r="K23" s="326"/>
      <c r="L23" s="454"/>
      <c r="M23" s="23"/>
      <c r="O23" s="168"/>
      <c r="P23" s="168"/>
      <c r="Q23" s="168"/>
      <c r="R23" s="171"/>
      <c r="S23" s="171"/>
      <c r="T23" s="171"/>
      <c r="U23" s="171"/>
    </row>
    <row r="24" spans="1:21">
      <c r="A24" s="12"/>
      <c r="B24" s="518" t="s">
        <v>926</v>
      </c>
      <c r="C24" s="185" t="s">
        <v>927</v>
      </c>
      <c r="D24" s="519">
        <v>3.55</v>
      </c>
      <c r="E24" s="520">
        <v>4.7202216066481988</v>
      </c>
      <c r="F24" s="377">
        <v>28807.139275199999</v>
      </c>
      <c r="G24" s="330">
        <v>31206.336075200001</v>
      </c>
      <c r="H24" s="330">
        <v>34482.319185600005</v>
      </c>
      <c r="I24" s="483"/>
      <c r="J24" s="330"/>
      <c r="K24" s="330"/>
      <c r="L24" s="394"/>
      <c r="M24" s="22"/>
      <c r="O24" s="168"/>
      <c r="P24" s="168"/>
      <c r="Q24" s="168"/>
      <c r="R24" s="171"/>
      <c r="S24" s="171"/>
      <c r="T24" s="171"/>
      <c r="U24" s="171"/>
    </row>
    <row r="25" spans="1:21">
      <c r="A25" s="12"/>
      <c r="B25" s="518" t="s">
        <v>928</v>
      </c>
      <c r="C25" s="185" t="s">
        <v>929</v>
      </c>
      <c r="D25" s="519">
        <v>3.51</v>
      </c>
      <c r="E25" s="520">
        <v>4.6670360110803317</v>
      </c>
      <c r="F25" s="377">
        <v>28517.561841600007</v>
      </c>
      <c r="G25" s="330">
        <v>30895.337241600002</v>
      </c>
      <c r="H25" s="330">
        <v>34139.827404799995</v>
      </c>
      <c r="I25" s="483"/>
      <c r="J25" s="330"/>
      <c r="K25" s="330"/>
      <c r="L25" s="394"/>
      <c r="M25" s="24"/>
      <c r="O25" s="168"/>
      <c r="P25" s="168"/>
      <c r="Q25" s="168"/>
      <c r="R25" s="171"/>
      <c r="S25" s="171"/>
      <c r="T25" s="171"/>
      <c r="U25" s="171"/>
    </row>
    <row r="26" spans="1:21">
      <c r="A26" s="10"/>
      <c r="B26" s="518" t="s">
        <v>930</v>
      </c>
      <c r="C26" s="185" t="s">
        <v>931</v>
      </c>
      <c r="D26" s="519">
        <v>3.48</v>
      </c>
      <c r="E26" s="520">
        <v>4.6271468144044317</v>
      </c>
      <c r="F26" s="377">
        <v>28300.686044799997</v>
      </c>
      <c r="G26" s="330">
        <v>30657.040044799996</v>
      </c>
      <c r="H26" s="330">
        <v>33877.2151744</v>
      </c>
      <c r="I26" s="483"/>
      <c r="J26" s="330"/>
      <c r="K26" s="330"/>
      <c r="L26" s="394"/>
      <c r="M26" s="7"/>
      <c r="O26" s="168"/>
      <c r="P26" s="168"/>
      <c r="Q26" s="168"/>
      <c r="R26" s="171"/>
      <c r="S26" s="171"/>
      <c r="T26" s="171"/>
      <c r="U26" s="171"/>
    </row>
    <row r="27" spans="1:21" ht="15.75" thickBot="1">
      <c r="A27" s="19"/>
      <c r="B27" s="521" t="s">
        <v>932</v>
      </c>
      <c r="C27" s="193" t="s">
        <v>933</v>
      </c>
      <c r="D27" s="522">
        <v>3.45</v>
      </c>
      <c r="E27" s="523">
        <v>4.5872576177285316</v>
      </c>
      <c r="F27" s="426">
        <v>28036.068611200008</v>
      </c>
      <c r="G27" s="354">
        <v>30371.001211200004</v>
      </c>
      <c r="H27" s="354">
        <v>33559.683393600004</v>
      </c>
      <c r="I27" s="489"/>
      <c r="J27" s="354"/>
      <c r="K27" s="354"/>
      <c r="L27" s="455"/>
      <c r="M27" s="9"/>
      <c r="O27" s="168"/>
      <c r="P27" s="168"/>
      <c r="Q27" s="168"/>
      <c r="R27" s="171"/>
      <c r="S27" s="171"/>
      <c r="T27" s="171"/>
      <c r="U27" s="171"/>
    </row>
    <row r="28" spans="1:21">
      <c r="A28" s="4"/>
      <c r="B28" s="386" t="s">
        <v>934</v>
      </c>
      <c r="C28" s="201" t="s">
        <v>935</v>
      </c>
      <c r="D28" s="524">
        <v>3.42</v>
      </c>
      <c r="E28" s="525">
        <v>4.5469999999999997</v>
      </c>
      <c r="F28" s="423">
        <v>26255.485526399996</v>
      </c>
      <c r="G28" s="326">
        <v>28234.153417599999</v>
      </c>
      <c r="H28" s="326">
        <v>30790.371081600006</v>
      </c>
      <c r="I28" s="484"/>
      <c r="J28" s="326"/>
      <c r="K28" s="338"/>
      <c r="L28" s="327"/>
      <c r="M28" s="11"/>
      <c r="O28" s="168"/>
      <c r="P28" s="168"/>
      <c r="Q28" s="168"/>
      <c r="R28" s="171"/>
      <c r="S28" s="171"/>
      <c r="T28" s="171"/>
      <c r="U28" s="171"/>
    </row>
    <row r="29" spans="1:21">
      <c r="A29" s="19"/>
      <c r="B29" s="388" t="s">
        <v>936</v>
      </c>
      <c r="C29" s="185" t="s">
        <v>937</v>
      </c>
      <c r="D29" s="519">
        <v>3.39</v>
      </c>
      <c r="E29" s="520">
        <v>4.5071140350877181</v>
      </c>
      <c r="F29" s="377">
        <v>26050.423131200008</v>
      </c>
      <c r="G29" s="330">
        <v>28012.993340800007</v>
      </c>
      <c r="H29" s="330">
        <v>30548.198012800003</v>
      </c>
      <c r="I29" s="483"/>
      <c r="J29" s="330"/>
      <c r="K29" s="340"/>
      <c r="L29" s="341"/>
      <c r="M29" s="18"/>
      <c r="O29" s="168"/>
      <c r="P29" s="168"/>
      <c r="Q29" s="168"/>
      <c r="R29" s="171"/>
      <c r="S29" s="171"/>
      <c r="T29" s="171"/>
      <c r="U29" s="171"/>
    </row>
    <row r="30" spans="1:21">
      <c r="A30" s="19"/>
      <c r="B30" s="388" t="s">
        <v>938</v>
      </c>
      <c r="C30" s="185" t="s">
        <v>939</v>
      </c>
      <c r="D30" s="519">
        <v>3.36</v>
      </c>
      <c r="E30" s="520">
        <v>4.4672280701754365</v>
      </c>
      <c r="F30" s="377">
        <v>25800.863940800002</v>
      </c>
      <c r="G30" s="330">
        <v>27744.091627200003</v>
      </c>
      <c r="H30" s="330">
        <v>30254.407435200003</v>
      </c>
      <c r="I30" s="483"/>
      <c r="J30" s="330"/>
      <c r="K30" s="340"/>
      <c r="L30" s="341"/>
      <c r="M30" s="5"/>
      <c r="O30" s="168"/>
      <c r="P30" s="168"/>
      <c r="Q30" s="168"/>
      <c r="R30" s="171"/>
      <c r="S30" s="171"/>
      <c r="T30" s="171"/>
      <c r="U30" s="171"/>
    </row>
    <row r="31" spans="1:21">
      <c r="A31" s="12"/>
      <c r="B31" s="388" t="s">
        <v>940</v>
      </c>
      <c r="C31" s="185" t="s">
        <v>941</v>
      </c>
      <c r="D31" s="519">
        <v>3.32</v>
      </c>
      <c r="E31" s="520">
        <v>4.4140467836257287</v>
      </c>
      <c r="F31" s="377">
        <v>25526.3447504</v>
      </c>
      <c r="G31" s="330">
        <v>27450.229913600004</v>
      </c>
      <c r="H31" s="330">
        <v>29935.656857599999</v>
      </c>
      <c r="I31" s="483"/>
      <c r="J31" s="330"/>
      <c r="K31" s="340"/>
      <c r="L31" s="341"/>
      <c r="M31" s="20"/>
      <c r="O31" s="168"/>
      <c r="P31" s="168"/>
      <c r="Q31" s="168"/>
      <c r="R31" s="171"/>
      <c r="S31" s="171"/>
      <c r="T31" s="171"/>
      <c r="U31" s="171"/>
    </row>
    <row r="32" spans="1:21">
      <c r="A32" s="10"/>
      <c r="B32" s="388" t="s">
        <v>942</v>
      </c>
      <c r="C32" s="185" t="s">
        <v>943</v>
      </c>
      <c r="D32" s="519">
        <v>3.29</v>
      </c>
      <c r="E32" s="520">
        <v>4.374160818713448</v>
      </c>
      <c r="F32" s="377">
        <v>25321.282355199997</v>
      </c>
      <c r="G32" s="330">
        <v>27229.069836800005</v>
      </c>
      <c r="H32" s="330">
        <v>29693.483788800004</v>
      </c>
      <c r="I32" s="483"/>
      <c r="J32" s="330"/>
      <c r="K32" s="340"/>
      <c r="L32" s="341"/>
      <c r="M32" s="11"/>
      <c r="O32" s="168"/>
      <c r="P32" s="168"/>
      <c r="Q32" s="168"/>
      <c r="R32" s="171"/>
      <c r="S32" s="171"/>
      <c r="T32" s="171"/>
      <c r="U32" s="171"/>
    </row>
    <row r="33" spans="1:21" ht="15.75" thickBot="1">
      <c r="A33" s="10"/>
      <c r="B33" s="389" t="s">
        <v>944</v>
      </c>
      <c r="C33" s="193" t="s">
        <v>945</v>
      </c>
      <c r="D33" s="522">
        <v>3.26</v>
      </c>
      <c r="E33" s="523">
        <v>4.3342748538011664</v>
      </c>
      <c r="F33" s="426">
        <v>25071.723164800002</v>
      </c>
      <c r="G33" s="354">
        <v>26960.168123200001</v>
      </c>
      <c r="H33" s="354">
        <v>29399.693211200003</v>
      </c>
      <c r="I33" s="489"/>
      <c r="J33" s="354"/>
      <c r="K33" s="355"/>
      <c r="L33" s="356"/>
      <c r="M33" s="11"/>
      <c r="O33" s="168"/>
      <c r="P33" s="168"/>
      <c r="Q33" s="168"/>
      <c r="R33" s="171"/>
      <c r="S33" s="171"/>
      <c r="T33" s="171"/>
      <c r="U33" s="171"/>
    </row>
    <row r="34" spans="1:21">
      <c r="A34" s="10"/>
      <c r="B34" s="386" t="s">
        <v>946</v>
      </c>
      <c r="C34" s="201" t="s">
        <v>947</v>
      </c>
      <c r="D34" s="524">
        <v>3.23</v>
      </c>
      <c r="E34" s="525">
        <v>4.2939999999999996</v>
      </c>
      <c r="F34" s="428">
        <v>23511.1742944</v>
      </c>
      <c r="G34" s="349">
        <v>25259.160534400002</v>
      </c>
      <c r="H34" s="349">
        <v>27128.262969599997</v>
      </c>
      <c r="I34" s="488">
        <v>29979.895753599994</v>
      </c>
      <c r="J34" s="349"/>
      <c r="K34" s="350"/>
      <c r="L34" s="351"/>
      <c r="M34" s="20"/>
      <c r="O34" s="168"/>
      <c r="P34" s="168"/>
      <c r="Q34" s="168"/>
      <c r="R34" s="168"/>
      <c r="S34" s="175"/>
      <c r="T34" s="171"/>
      <c r="U34" s="171"/>
    </row>
    <row r="35" spans="1:21">
      <c r="A35" s="4"/>
      <c r="B35" s="388" t="s">
        <v>948</v>
      </c>
      <c r="C35" s="185" t="s">
        <v>949</v>
      </c>
      <c r="D35" s="526">
        <v>3.2</v>
      </c>
      <c r="E35" s="520">
        <v>4.2541176470588233</v>
      </c>
      <c r="F35" s="377">
        <v>23318.964739200001</v>
      </c>
      <c r="G35" s="330">
        <v>25049.8138592</v>
      </c>
      <c r="H35" s="330">
        <v>26902.818612799998</v>
      </c>
      <c r="I35" s="483">
        <v>29729.154124799999</v>
      </c>
      <c r="J35" s="330"/>
      <c r="K35" s="340"/>
      <c r="L35" s="341"/>
      <c r="M35" s="5"/>
      <c r="O35" s="168"/>
      <c r="P35" s="168"/>
      <c r="Q35" s="168"/>
      <c r="R35" s="168"/>
      <c r="S35" s="175"/>
      <c r="T35" s="171"/>
      <c r="U35" s="171"/>
    </row>
    <row r="36" spans="1:21">
      <c r="A36" s="12"/>
      <c r="B36" s="388" t="s">
        <v>950</v>
      </c>
      <c r="C36" s="185" t="s">
        <v>951</v>
      </c>
      <c r="D36" s="526">
        <v>3.17</v>
      </c>
      <c r="E36" s="520">
        <v>4.2142352941176471</v>
      </c>
      <c r="F36" s="377">
        <v>23082.258388800001</v>
      </c>
      <c r="G36" s="330">
        <v>24795.9703888</v>
      </c>
      <c r="H36" s="330">
        <v>26629.632619200001</v>
      </c>
      <c r="I36" s="483">
        <v>29426.794987200003</v>
      </c>
      <c r="J36" s="330"/>
      <c r="K36" s="340"/>
      <c r="L36" s="341"/>
      <c r="M36" s="18"/>
      <c r="O36" s="168"/>
      <c r="P36" s="168"/>
      <c r="Q36" s="168"/>
      <c r="R36" s="168"/>
      <c r="S36" s="175"/>
      <c r="T36" s="171"/>
      <c r="U36" s="171"/>
    </row>
    <row r="37" spans="1:21">
      <c r="A37" s="12"/>
      <c r="B37" s="410" t="s">
        <v>952</v>
      </c>
      <c r="C37" s="247" t="s">
        <v>953</v>
      </c>
      <c r="D37" s="527">
        <v>3.13</v>
      </c>
      <c r="E37" s="520">
        <v>4.1610588235294115</v>
      </c>
      <c r="F37" s="380">
        <v>22820.592038400002</v>
      </c>
      <c r="G37" s="345">
        <v>24517.166918400002</v>
      </c>
      <c r="H37" s="345">
        <v>26331.486625600002</v>
      </c>
      <c r="I37" s="490">
        <v>29099.475849600003</v>
      </c>
      <c r="J37" s="345"/>
      <c r="K37" s="346"/>
      <c r="L37" s="347"/>
      <c r="M37" s="20"/>
      <c r="O37" s="168"/>
      <c r="P37" s="168"/>
      <c r="Q37" s="168"/>
      <c r="R37" s="168"/>
      <c r="S37" s="175"/>
      <c r="T37" s="171"/>
      <c r="U37" s="171"/>
    </row>
    <row r="38" spans="1:21">
      <c r="A38" s="10"/>
      <c r="B38" s="388" t="s">
        <v>954</v>
      </c>
      <c r="C38" s="185" t="s">
        <v>955</v>
      </c>
      <c r="D38" s="526">
        <v>3.1</v>
      </c>
      <c r="E38" s="520">
        <v>4.1349999999999998</v>
      </c>
      <c r="F38" s="328">
        <v>22583.885688000002</v>
      </c>
      <c r="G38" s="330">
        <v>24263.323447999999</v>
      </c>
      <c r="H38" s="330">
        <v>26058.300632000002</v>
      </c>
      <c r="I38" s="483">
        <v>28797.116711999999</v>
      </c>
      <c r="J38" s="330"/>
      <c r="K38" s="340"/>
      <c r="L38" s="341"/>
      <c r="M38" s="5"/>
      <c r="O38" s="168"/>
      <c r="P38" s="168"/>
      <c r="Q38" s="168"/>
      <c r="R38" s="168"/>
      <c r="S38" s="175"/>
      <c r="T38" s="171"/>
      <c r="U38" s="171"/>
    </row>
    <row r="39" spans="1:21" ht="15.75" thickBot="1">
      <c r="A39" s="4"/>
      <c r="B39" s="389" t="s">
        <v>956</v>
      </c>
      <c r="C39" s="193" t="s">
        <v>957</v>
      </c>
      <c r="D39" s="528">
        <v>3.07</v>
      </c>
      <c r="E39" s="523">
        <v>4.0949999999999998</v>
      </c>
      <c r="F39" s="344">
        <v>22391.676132799996</v>
      </c>
      <c r="G39" s="345">
        <v>24053.976772800001</v>
      </c>
      <c r="H39" s="345">
        <v>25832.856275200003</v>
      </c>
      <c r="I39" s="490">
        <v>28546.375083200004</v>
      </c>
      <c r="J39" s="345"/>
      <c r="K39" s="346"/>
      <c r="L39" s="347"/>
      <c r="M39" s="5"/>
      <c r="O39" s="168"/>
      <c r="P39" s="168"/>
      <c r="Q39" s="168"/>
      <c r="R39" s="168"/>
      <c r="S39" s="175"/>
      <c r="T39" s="171"/>
      <c r="U39" s="171"/>
    </row>
    <row r="40" spans="1:21">
      <c r="A40" s="4"/>
      <c r="B40" s="386" t="s">
        <v>958</v>
      </c>
      <c r="C40" s="201" t="s">
        <v>959</v>
      </c>
      <c r="D40" s="507">
        <v>3.04</v>
      </c>
      <c r="E40" s="525">
        <v>4.0419999999999998</v>
      </c>
      <c r="F40" s="428">
        <v>21332.38802240001</v>
      </c>
      <c r="G40" s="349">
        <v>22566.2606624</v>
      </c>
      <c r="H40" s="349">
        <v>24211.424182400006</v>
      </c>
      <c r="I40" s="545">
        <v>25970.961161600004</v>
      </c>
      <c r="J40" s="349">
        <v>29190.237564800002</v>
      </c>
      <c r="K40" s="350"/>
      <c r="L40" s="351"/>
      <c r="M40" s="5"/>
      <c r="O40" s="168"/>
      <c r="P40" s="168"/>
      <c r="Q40" s="168"/>
      <c r="R40" s="168"/>
      <c r="S40" s="152"/>
      <c r="T40" s="171"/>
      <c r="U40" s="171"/>
    </row>
    <row r="41" spans="1:21">
      <c r="A41" s="19"/>
      <c r="B41" s="388" t="s">
        <v>960</v>
      </c>
      <c r="C41" s="185" t="s">
        <v>961</v>
      </c>
      <c r="D41" s="519">
        <v>3</v>
      </c>
      <c r="E41" s="520">
        <v>3.988815789473684</v>
      </c>
      <c r="F41" s="377">
        <v>21123.787027200004</v>
      </c>
      <c r="G41" s="330">
        <v>22344.806827199998</v>
      </c>
      <c r="H41" s="330">
        <v>23972.833227200004</v>
      </c>
      <c r="I41" s="480">
        <v>25716.272524800006</v>
      </c>
      <c r="J41" s="330">
        <v>28906.949614400004</v>
      </c>
      <c r="K41" s="340"/>
      <c r="L41" s="341"/>
      <c r="M41" s="18"/>
      <c r="O41" s="168"/>
      <c r="P41" s="168"/>
      <c r="Q41" s="168"/>
      <c r="R41" s="168"/>
      <c r="S41" s="152"/>
      <c r="T41" s="171"/>
      <c r="U41" s="171"/>
    </row>
    <row r="42" spans="1:21">
      <c r="A42" s="12"/>
      <c r="B42" s="388" t="s">
        <v>962</v>
      </c>
      <c r="C42" s="185" t="s">
        <v>963</v>
      </c>
      <c r="D42" s="519">
        <v>2.98</v>
      </c>
      <c r="E42" s="520">
        <v>3.9622236842105263</v>
      </c>
      <c r="F42" s="377">
        <v>20920.609236800003</v>
      </c>
      <c r="G42" s="330">
        <v>22128.776196800005</v>
      </c>
      <c r="H42" s="330">
        <v>23739.665476800004</v>
      </c>
      <c r="I42" s="480">
        <v>25463.762251200002</v>
      </c>
      <c r="J42" s="330">
        <v>28618.662113600003</v>
      </c>
      <c r="K42" s="340"/>
      <c r="L42" s="341"/>
      <c r="M42" s="20"/>
      <c r="O42" s="168"/>
      <c r="P42" s="168"/>
      <c r="Q42" s="168"/>
      <c r="R42" s="168"/>
      <c r="S42" s="152"/>
      <c r="T42" s="171"/>
      <c r="U42" s="171"/>
    </row>
    <row r="43" spans="1:21">
      <c r="A43" s="19"/>
      <c r="B43" s="388" t="s">
        <v>964</v>
      </c>
      <c r="C43" s="185" t="s">
        <v>965</v>
      </c>
      <c r="D43" s="519">
        <v>2.94</v>
      </c>
      <c r="E43" s="520">
        <v>3.9090394736842105</v>
      </c>
      <c r="F43" s="377">
        <v>20667.5114464</v>
      </c>
      <c r="G43" s="330">
        <v>21862.825566400006</v>
      </c>
      <c r="H43" s="330">
        <v>23456.577726400003</v>
      </c>
      <c r="I43" s="480">
        <v>25161.331977600003</v>
      </c>
      <c r="J43" s="330">
        <v>28280.4546128</v>
      </c>
      <c r="K43" s="340"/>
      <c r="L43" s="341"/>
      <c r="M43" s="20"/>
      <c r="O43" s="168"/>
      <c r="P43" s="168"/>
      <c r="Q43" s="168"/>
      <c r="R43" s="168"/>
      <c r="S43" s="152"/>
      <c r="T43" s="171"/>
      <c r="U43" s="171"/>
    </row>
    <row r="44" spans="1:21">
      <c r="A44" s="19"/>
      <c r="B44" s="388" t="s">
        <v>966</v>
      </c>
      <c r="C44" s="185" t="s">
        <v>967</v>
      </c>
      <c r="D44" s="519">
        <v>2.91</v>
      </c>
      <c r="E44" s="520">
        <v>3.8691513157894737</v>
      </c>
      <c r="F44" s="377">
        <v>20439.373656000003</v>
      </c>
      <c r="G44" s="330">
        <v>21621.834935999999</v>
      </c>
      <c r="H44" s="330">
        <v>23198.449976</v>
      </c>
      <c r="I44" s="480">
        <v>24883.861704000003</v>
      </c>
      <c r="J44" s="330">
        <v>27967.207112000004</v>
      </c>
      <c r="K44" s="340"/>
      <c r="L44" s="341"/>
      <c r="M44" s="5"/>
      <c r="O44" s="168"/>
      <c r="P44" s="168"/>
      <c r="Q44" s="168"/>
      <c r="R44" s="168"/>
      <c r="S44" s="152"/>
      <c r="T44" s="171"/>
      <c r="U44" s="171"/>
    </row>
    <row r="45" spans="1:21" ht="15.75" thickBot="1">
      <c r="A45" s="12"/>
      <c r="B45" s="389" t="s">
        <v>968</v>
      </c>
      <c r="C45" s="193" t="s">
        <v>969</v>
      </c>
      <c r="D45" s="522">
        <v>2.88</v>
      </c>
      <c r="E45" s="523">
        <v>3.829263157894736</v>
      </c>
      <c r="F45" s="426">
        <v>20255.732660799997</v>
      </c>
      <c r="G45" s="354">
        <v>21425.3411008</v>
      </c>
      <c r="H45" s="354">
        <v>22984.819020799998</v>
      </c>
      <c r="I45" s="546">
        <v>24654.133067200004</v>
      </c>
      <c r="J45" s="354">
        <v>27708.879161599994</v>
      </c>
      <c r="K45" s="355"/>
      <c r="L45" s="356"/>
      <c r="M45" s="18"/>
      <c r="O45" s="168"/>
      <c r="P45" s="168"/>
      <c r="Q45" s="168"/>
      <c r="R45" s="168"/>
      <c r="S45" s="152"/>
      <c r="T45" s="171"/>
      <c r="U45" s="171"/>
    </row>
    <row r="46" spans="1:21">
      <c r="A46" s="19"/>
      <c r="B46" s="386" t="s">
        <v>970</v>
      </c>
      <c r="C46" s="201" t="s">
        <v>971</v>
      </c>
      <c r="D46" s="524">
        <v>2.85</v>
      </c>
      <c r="E46" s="525">
        <v>3.7890000000000001</v>
      </c>
      <c r="F46" s="348">
        <v>18870.839270400007</v>
      </c>
      <c r="G46" s="349">
        <v>20027.5948704</v>
      </c>
      <c r="H46" s="349">
        <v>21184.350470400008</v>
      </c>
      <c r="I46" s="488">
        <v>22341.106070399997</v>
      </c>
      <c r="J46" s="349">
        <v>24965.7953376</v>
      </c>
      <c r="K46" s="350">
        <v>26508.136137600002</v>
      </c>
      <c r="L46" s="351"/>
      <c r="M46" s="18"/>
      <c r="O46" s="168"/>
      <c r="P46" s="168"/>
      <c r="Q46" s="168"/>
      <c r="R46" s="168"/>
      <c r="S46" s="152"/>
      <c r="T46" s="168"/>
      <c r="U46" s="171"/>
    </row>
    <row r="47" spans="1:21">
      <c r="A47" s="10"/>
      <c r="B47" s="388" t="s">
        <v>972</v>
      </c>
      <c r="C47" s="185" t="s">
        <v>973</v>
      </c>
      <c r="D47" s="519">
        <v>2.82</v>
      </c>
      <c r="E47" s="520">
        <v>3.749115789473684</v>
      </c>
      <c r="F47" s="328">
        <v>18700.051115199996</v>
      </c>
      <c r="G47" s="330">
        <v>19843.953875200001</v>
      </c>
      <c r="H47" s="330">
        <v>20987.856635199998</v>
      </c>
      <c r="I47" s="483">
        <v>22131.759395199995</v>
      </c>
      <c r="J47" s="330">
        <v>24732.190828800001</v>
      </c>
      <c r="K47" s="340">
        <v>26257.394508800004</v>
      </c>
      <c r="L47" s="341"/>
      <c r="M47" s="11"/>
      <c r="O47" s="168"/>
      <c r="P47" s="168"/>
      <c r="Q47" s="168"/>
      <c r="R47" s="168"/>
      <c r="S47" s="152"/>
      <c r="T47" s="168"/>
      <c r="U47" s="171"/>
    </row>
    <row r="48" spans="1:21">
      <c r="A48" s="4"/>
      <c r="B48" s="388" t="s">
        <v>974</v>
      </c>
      <c r="C48" s="185" t="s">
        <v>975</v>
      </c>
      <c r="D48" s="519">
        <v>2.79</v>
      </c>
      <c r="E48" s="520">
        <v>3.7092315789473682</v>
      </c>
      <c r="F48" s="328">
        <v>18484.766164800003</v>
      </c>
      <c r="G48" s="330">
        <v>19615.816084799997</v>
      </c>
      <c r="H48" s="330">
        <v>20746.866004799998</v>
      </c>
      <c r="I48" s="483">
        <v>21877.915924800003</v>
      </c>
      <c r="J48" s="330">
        <v>24446.9688112</v>
      </c>
      <c r="K48" s="340">
        <v>25955.035371200007</v>
      </c>
      <c r="L48" s="341"/>
      <c r="M48" s="20"/>
      <c r="O48" s="168"/>
      <c r="P48" s="168"/>
      <c r="Q48" s="168"/>
      <c r="R48" s="168"/>
      <c r="S48" s="152"/>
      <c r="T48" s="168"/>
      <c r="U48" s="171"/>
    </row>
    <row r="49" spans="1:21">
      <c r="A49" s="19"/>
      <c r="B49" s="388" t="s">
        <v>976</v>
      </c>
      <c r="C49" s="185" t="s">
        <v>977</v>
      </c>
      <c r="D49" s="519">
        <v>2.75</v>
      </c>
      <c r="E49" s="520">
        <v>3.6560526315789468</v>
      </c>
      <c r="F49" s="328">
        <v>18244.521214400003</v>
      </c>
      <c r="G49" s="330">
        <v>19362.718294400001</v>
      </c>
      <c r="H49" s="330">
        <v>20480.915374400003</v>
      </c>
      <c r="I49" s="483">
        <v>21599.112454400001</v>
      </c>
      <c r="J49" s="330">
        <v>24136.786793599997</v>
      </c>
      <c r="K49" s="340">
        <v>25627.7162336</v>
      </c>
      <c r="L49" s="341"/>
      <c r="M49" s="11"/>
      <c r="O49" s="168"/>
      <c r="P49" s="168"/>
      <c r="Q49" s="168"/>
      <c r="R49" s="168"/>
      <c r="S49" s="152"/>
      <c r="T49" s="168"/>
      <c r="U49" s="171"/>
    </row>
    <row r="50" spans="1:21">
      <c r="A50" s="4"/>
      <c r="B50" s="388" t="s">
        <v>978</v>
      </c>
      <c r="C50" s="185" t="s">
        <v>979</v>
      </c>
      <c r="D50" s="519">
        <v>2.72</v>
      </c>
      <c r="E50" s="520">
        <v>3.6161684210526315</v>
      </c>
      <c r="F50" s="328">
        <v>18029.236264000003</v>
      </c>
      <c r="G50" s="330">
        <v>19134.580504000001</v>
      </c>
      <c r="H50" s="330">
        <v>20239.924744</v>
      </c>
      <c r="I50" s="483">
        <v>21345.268984000006</v>
      </c>
      <c r="J50" s="330">
        <v>23851.564775999999</v>
      </c>
      <c r="K50" s="340">
        <v>25325.357096</v>
      </c>
      <c r="L50" s="341"/>
      <c r="M50" s="11"/>
      <c r="O50" s="168"/>
      <c r="P50" s="168"/>
      <c r="Q50" s="168"/>
      <c r="R50" s="168"/>
      <c r="S50" s="152"/>
      <c r="T50" s="168"/>
      <c r="U50" s="171"/>
    </row>
    <row r="51" spans="1:21" ht="15.75" thickBot="1">
      <c r="A51" s="10"/>
      <c r="B51" s="389" t="s">
        <v>980</v>
      </c>
      <c r="C51" s="193" t="s">
        <v>981</v>
      </c>
      <c r="D51" s="522">
        <v>2.69</v>
      </c>
      <c r="E51" s="523">
        <v>3.5762842105263153</v>
      </c>
      <c r="F51" s="344">
        <v>17858.448108800003</v>
      </c>
      <c r="G51" s="345">
        <v>18950.939508799995</v>
      </c>
      <c r="H51" s="345">
        <v>20043.430908800008</v>
      </c>
      <c r="I51" s="490">
        <v>21135.922308800004</v>
      </c>
      <c r="J51" s="345">
        <v>23617.9602672</v>
      </c>
      <c r="K51" s="346">
        <v>25074.615467200001</v>
      </c>
      <c r="L51" s="347"/>
      <c r="M51" s="20"/>
      <c r="O51" s="168"/>
      <c r="P51" s="168"/>
      <c r="Q51" s="168"/>
      <c r="R51" s="168"/>
      <c r="S51" s="152"/>
      <c r="T51" s="168"/>
      <c r="U51" s="171"/>
    </row>
    <row r="52" spans="1:21">
      <c r="A52" s="12"/>
      <c r="B52" s="386" t="s">
        <v>982</v>
      </c>
      <c r="C52" s="201" t="s">
        <v>983</v>
      </c>
      <c r="D52" s="524">
        <v>2.66</v>
      </c>
      <c r="E52" s="525">
        <v>3.536</v>
      </c>
      <c r="F52" s="348">
        <v>16878.907323200001</v>
      </c>
      <c r="G52" s="349">
        <v>17598.666363200002</v>
      </c>
      <c r="H52" s="349">
        <v>17958.545883199997</v>
      </c>
      <c r="I52" s="488">
        <v>19398.063963199998</v>
      </c>
      <c r="J52" s="349">
        <v>21557.341083200001</v>
      </c>
      <c r="K52" s="349">
        <v>22734.622788799999</v>
      </c>
      <c r="L52" s="458">
        <v>24466.467646400004</v>
      </c>
      <c r="M52" s="11"/>
      <c r="O52" s="168"/>
      <c r="P52" s="168"/>
      <c r="Q52" s="168"/>
      <c r="R52" s="168"/>
      <c r="S52" s="152"/>
      <c r="T52" s="168"/>
      <c r="U52" s="168"/>
    </row>
    <row r="53" spans="1:21">
      <c r="A53" s="19"/>
      <c r="B53" s="388" t="s">
        <v>984</v>
      </c>
      <c r="C53" s="185" t="s">
        <v>985</v>
      </c>
      <c r="D53" s="519">
        <v>2.63</v>
      </c>
      <c r="E53" s="520">
        <v>3.4961203007518797</v>
      </c>
      <c r="F53" s="328">
        <v>16716.687728000001</v>
      </c>
      <c r="G53" s="330">
        <v>17427.878207999998</v>
      </c>
      <c r="H53" s="330">
        <v>17783.473448000001</v>
      </c>
      <c r="I53" s="483">
        <v>19205.854408000007</v>
      </c>
      <c r="J53" s="330">
        <v>21339.425848000006</v>
      </c>
      <c r="K53" s="330">
        <v>22504.894152000004</v>
      </c>
      <c r="L53" s="394">
        <v>24220.992535999998</v>
      </c>
      <c r="M53" s="5"/>
      <c r="O53" s="168"/>
      <c r="P53" s="168"/>
      <c r="Q53" s="168"/>
      <c r="R53" s="168"/>
      <c r="S53" s="152"/>
      <c r="T53" s="168"/>
      <c r="U53" s="168"/>
    </row>
    <row r="54" spans="1:21">
      <c r="A54" s="19"/>
      <c r="B54" s="388" t="s">
        <v>986</v>
      </c>
      <c r="C54" s="185" t="s">
        <v>987</v>
      </c>
      <c r="D54" s="519">
        <v>2.59</v>
      </c>
      <c r="E54" s="520">
        <v>3.4429473684210525</v>
      </c>
      <c r="F54" s="328">
        <v>16485.011337600001</v>
      </c>
      <c r="G54" s="330">
        <v>17187.633257600002</v>
      </c>
      <c r="H54" s="330">
        <v>17538.944217599998</v>
      </c>
      <c r="I54" s="483">
        <v>18944.1880576</v>
      </c>
      <c r="J54" s="330">
        <v>21052.053817600001</v>
      </c>
      <c r="K54" s="330">
        <v>22202.463878399994</v>
      </c>
      <c r="L54" s="394">
        <v>23895.637875200002</v>
      </c>
      <c r="M54" s="18"/>
      <c r="O54" s="168"/>
      <c r="P54" s="168"/>
      <c r="Q54" s="168"/>
      <c r="R54" s="168"/>
      <c r="S54" s="152"/>
      <c r="T54" s="168"/>
      <c r="U54" s="168"/>
    </row>
    <row r="55" spans="1:21">
      <c r="A55" s="12"/>
      <c r="B55" s="388" t="s">
        <v>988</v>
      </c>
      <c r="C55" s="185" t="s">
        <v>989</v>
      </c>
      <c r="D55" s="519">
        <v>2.56</v>
      </c>
      <c r="E55" s="520">
        <v>3.4030676691729322</v>
      </c>
      <c r="F55" s="328">
        <v>16278.294947200002</v>
      </c>
      <c r="G55" s="330">
        <v>16972.348307200002</v>
      </c>
      <c r="H55" s="330">
        <v>17319.374987199997</v>
      </c>
      <c r="I55" s="483">
        <v>18707.481707200001</v>
      </c>
      <c r="J55" s="330">
        <v>20789.641787200002</v>
      </c>
      <c r="K55" s="330">
        <v>21924.993604800002</v>
      </c>
      <c r="L55" s="394">
        <v>23595.243214400001</v>
      </c>
      <c r="M55" s="20"/>
      <c r="O55" s="168"/>
      <c r="P55" s="168"/>
      <c r="Q55" s="168"/>
      <c r="R55" s="168"/>
      <c r="S55" s="152"/>
      <c r="T55" s="168"/>
      <c r="U55" s="168"/>
    </row>
    <row r="56" spans="1:21">
      <c r="A56" s="10"/>
      <c r="B56" s="388" t="s">
        <v>990</v>
      </c>
      <c r="C56" s="185" t="s">
        <v>991</v>
      </c>
      <c r="D56" s="519">
        <v>2.5299999999999998</v>
      </c>
      <c r="E56" s="520">
        <v>3.3631879699248115</v>
      </c>
      <c r="F56" s="328">
        <v>16116.075352000003</v>
      </c>
      <c r="G56" s="330">
        <v>16801.560152000002</v>
      </c>
      <c r="H56" s="330">
        <v>17144.302552000005</v>
      </c>
      <c r="I56" s="483">
        <v>18515.272152000001</v>
      </c>
      <c r="J56" s="330">
        <v>20571.726552000004</v>
      </c>
      <c r="K56" s="330">
        <v>21695.264968000003</v>
      </c>
      <c r="L56" s="394">
        <v>23349.768104000002</v>
      </c>
      <c r="M56" s="5"/>
      <c r="O56" s="168"/>
      <c r="P56" s="168"/>
      <c r="Q56" s="168"/>
      <c r="R56" s="168"/>
      <c r="S56" s="152"/>
      <c r="T56" s="168"/>
      <c r="U56" s="168"/>
    </row>
    <row r="57" spans="1:21" ht="15.75" thickBot="1">
      <c r="A57" s="4"/>
      <c r="B57" s="389" t="s">
        <v>992</v>
      </c>
      <c r="C57" s="193" t="s">
        <v>993</v>
      </c>
      <c r="D57" s="522">
        <v>2.5</v>
      </c>
      <c r="E57" s="523">
        <v>3.3233082706766917</v>
      </c>
      <c r="F57" s="344">
        <v>15909.358961600001</v>
      </c>
      <c r="G57" s="345">
        <v>16586.275201600005</v>
      </c>
      <c r="H57" s="345">
        <v>16924.733321600004</v>
      </c>
      <c r="I57" s="490">
        <v>18278.565801600002</v>
      </c>
      <c r="J57" s="345">
        <v>20309.314521600005</v>
      </c>
      <c r="K57" s="345">
        <v>21417.794694400003</v>
      </c>
      <c r="L57" s="462">
        <v>23049.373443200002</v>
      </c>
      <c r="M57" s="5"/>
      <c r="O57" s="168"/>
      <c r="P57" s="168"/>
      <c r="Q57" s="168"/>
      <c r="R57" s="168"/>
      <c r="S57" s="152"/>
      <c r="T57" s="168"/>
      <c r="U57" s="168"/>
    </row>
    <row r="58" spans="1:21">
      <c r="A58" s="12"/>
      <c r="B58" s="386" t="s">
        <v>994</v>
      </c>
      <c r="C58" s="201" t="s">
        <v>995</v>
      </c>
      <c r="D58" s="524">
        <v>2.4700000000000002</v>
      </c>
      <c r="E58" s="525">
        <v>3.2839999999999998</v>
      </c>
      <c r="F58" s="436">
        <v>15368.468731200004</v>
      </c>
      <c r="G58" s="349">
        <v>16036.816411200001</v>
      </c>
      <c r="H58" s="349">
        <v>16370.990251200004</v>
      </c>
      <c r="I58" s="488">
        <v>17039.337931200003</v>
      </c>
      <c r="J58" s="349">
        <v>18041.859451200002</v>
      </c>
      <c r="K58" s="349">
        <v>19044.380971200004</v>
      </c>
      <c r="L58" s="351">
        <v>20311.368292800009</v>
      </c>
      <c r="M58" s="11"/>
      <c r="O58" s="168"/>
      <c r="P58" s="168"/>
      <c r="Q58" s="168"/>
      <c r="R58" s="168"/>
      <c r="S58" s="152"/>
      <c r="T58" s="168"/>
      <c r="U58" s="168"/>
    </row>
    <row r="59" spans="1:21">
      <c r="A59" s="10"/>
      <c r="B59" s="388" t="s">
        <v>996</v>
      </c>
      <c r="C59" s="185" t="s">
        <v>997</v>
      </c>
      <c r="D59" s="519">
        <v>2.44</v>
      </c>
      <c r="E59" s="520">
        <v>3.2441133603238859</v>
      </c>
      <c r="F59" s="437">
        <v>15210.533416000004</v>
      </c>
      <c r="G59" s="330">
        <v>15870.312536000001</v>
      </c>
      <c r="H59" s="330">
        <v>16200.202096000003</v>
      </c>
      <c r="I59" s="483">
        <v>16859.981216000004</v>
      </c>
      <c r="J59" s="330">
        <v>17849.649896000003</v>
      </c>
      <c r="K59" s="330">
        <v>18839.318576000001</v>
      </c>
      <c r="L59" s="341">
        <v>20094.900904000002</v>
      </c>
      <c r="M59" s="18"/>
      <c r="O59" s="168"/>
      <c r="P59" s="168"/>
      <c r="Q59" s="168"/>
      <c r="R59" s="168"/>
      <c r="S59" s="152"/>
      <c r="T59" s="168"/>
      <c r="U59" s="168"/>
    </row>
    <row r="60" spans="1:21">
      <c r="A60" s="10"/>
      <c r="B60" s="388" t="s">
        <v>998</v>
      </c>
      <c r="C60" s="185" t="s">
        <v>999</v>
      </c>
      <c r="D60" s="519">
        <v>2.4</v>
      </c>
      <c r="E60" s="520">
        <v>3.190931174089068</v>
      </c>
      <c r="F60" s="437">
        <v>14983.141305600002</v>
      </c>
      <c r="G60" s="330">
        <v>15634.351865600003</v>
      </c>
      <c r="H60" s="330">
        <v>15959.957145600001</v>
      </c>
      <c r="I60" s="483">
        <v>16611.167705600001</v>
      </c>
      <c r="J60" s="330">
        <v>17587.9835456</v>
      </c>
      <c r="K60" s="330">
        <v>18564.799385599999</v>
      </c>
      <c r="L60" s="341">
        <v>19801.856006400005</v>
      </c>
      <c r="M60" s="20"/>
      <c r="O60" s="168"/>
      <c r="P60" s="168"/>
      <c r="Q60" s="168"/>
      <c r="R60" s="168"/>
      <c r="S60" s="152"/>
      <c r="T60" s="168"/>
      <c r="U60" s="168"/>
    </row>
    <row r="61" spans="1:21">
      <c r="A61" s="10"/>
      <c r="B61" s="388" t="s">
        <v>1000</v>
      </c>
      <c r="C61" s="185" t="s">
        <v>1001</v>
      </c>
      <c r="D61" s="519">
        <v>2.37</v>
      </c>
      <c r="E61" s="520">
        <v>3.151044534412955</v>
      </c>
      <c r="F61" s="437">
        <v>14780.709195199997</v>
      </c>
      <c r="G61" s="330">
        <v>15423.351195200003</v>
      </c>
      <c r="H61" s="330">
        <v>15744.672195200003</v>
      </c>
      <c r="I61" s="483">
        <v>16387.314195200004</v>
      </c>
      <c r="J61" s="330">
        <v>17351.277195199997</v>
      </c>
      <c r="K61" s="330">
        <v>18315.240195200004</v>
      </c>
      <c r="L61" s="341">
        <v>19533.7711088</v>
      </c>
      <c r="M61" s="20"/>
      <c r="O61" s="168"/>
      <c r="P61" s="168"/>
      <c r="Q61" s="168"/>
      <c r="R61" s="168"/>
      <c r="S61" s="152"/>
      <c r="T61" s="168"/>
      <c r="U61" s="168"/>
    </row>
    <row r="62" spans="1:21">
      <c r="A62" s="4"/>
      <c r="B62" s="388" t="s">
        <v>1002</v>
      </c>
      <c r="C62" s="185" t="s">
        <v>1003</v>
      </c>
      <c r="D62" s="519">
        <v>2.34</v>
      </c>
      <c r="E62" s="520">
        <v>3.111157894736841</v>
      </c>
      <c r="F62" s="437">
        <v>14622.773879999999</v>
      </c>
      <c r="G62" s="330">
        <v>15256.847320000001</v>
      </c>
      <c r="H62" s="330">
        <v>15573.884039999999</v>
      </c>
      <c r="I62" s="483">
        <v>16207.957480000001</v>
      </c>
      <c r="J62" s="330">
        <v>17159.067639999997</v>
      </c>
      <c r="K62" s="330">
        <v>18110.177800000001</v>
      </c>
      <c r="L62" s="341">
        <v>19317.303719999996</v>
      </c>
      <c r="M62" s="5"/>
      <c r="O62" s="168"/>
      <c r="P62" s="168"/>
      <c r="Q62" s="168"/>
      <c r="R62" s="168"/>
      <c r="S62" s="152"/>
      <c r="T62" s="168"/>
      <c r="U62" s="168"/>
    </row>
    <row r="63" spans="1:21" ht="15.75" thickBot="1">
      <c r="A63" s="12"/>
      <c r="B63" s="389" t="s">
        <v>1004</v>
      </c>
      <c r="C63" s="193" t="s">
        <v>1005</v>
      </c>
      <c r="D63" s="522">
        <v>2.31</v>
      </c>
      <c r="E63" s="523">
        <v>3.071271255060728</v>
      </c>
      <c r="F63" s="438">
        <v>14420.3417696</v>
      </c>
      <c r="G63" s="354">
        <v>15045.8466496</v>
      </c>
      <c r="H63" s="354">
        <v>15358.5990896</v>
      </c>
      <c r="I63" s="489">
        <v>15984.103969600001</v>
      </c>
      <c r="J63" s="354">
        <v>16922.361289600001</v>
      </c>
      <c r="K63" s="354">
        <v>17860.618609599998</v>
      </c>
      <c r="L63" s="356">
        <v>19049.218822400006</v>
      </c>
      <c r="M63" s="18"/>
      <c r="O63" s="168"/>
      <c r="P63" s="168"/>
      <c r="Q63" s="168"/>
      <c r="R63" s="168"/>
      <c r="S63" s="152"/>
      <c r="T63" s="168"/>
      <c r="U63" s="168"/>
    </row>
    <row r="64" spans="1:21">
      <c r="A64" s="12"/>
      <c r="B64" s="386" t="s">
        <v>1006</v>
      </c>
      <c r="C64" s="201" t="s">
        <v>1007</v>
      </c>
      <c r="D64" s="524">
        <v>2.2799999999999998</v>
      </c>
      <c r="E64" s="525">
        <v>3.0310000000000001</v>
      </c>
      <c r="F64" s="348">
        <v>14217.909659199999</v>
      </c>
      <c r="G64" s="349">
        <v>14526.377819199999</v>
      </c>
      <c r="H64" s="349">
        <v>14834.845979199998</v>
      </c>
      <c r="I64" s="488">
        <v>15143.3141392</v>
      </c>
      <c r="J64" s="349">
        <v>15760.250459199997</v>
      </c>
      <c r="K64" s="350">
        <v>16377.186779200001</v>
      </c>
      <c r="L64" s="351">
        <v>17386.748932799997</v>
      </c>
      <c r="M64" s="18"/>
      <c r="O64" s="168"/>
      <c r="P64" s="168"/>
      <c r="Q64" s="168"/>
      <c r="R64" s="168"/>
      <c r="S64" s="152"/>
      <c r="T64" s="168"/>
      <c r="U64" s="168"/>
    </row>
    <row r="65" spans="1:21">
      <c r="A65" s="10"/>
      <c r="B65" s="388" t="s">
        <v>1008</v>
      </c>
      <c r="C65" s="185" t="s">
        <v>1009</v>
      </c>
      <c r="D65" s="526">
        <v>2.25</v>
      </c>
      <c r="E65" s="520">
        <v>2.991118421052632</v>
      </c>
      <c r="F65" s="328">
        <v>14059.974344000002</v>
      </c>
      <c r="G65" s="330">
        <v>14364.158224000001</v>
      </c>
      <c r="H65" s="330">
        <v>14668.342104000003</v>
      </c>
      <c r="I65" s="483">
        <v>14972.525984000002</v>
      </c>
      <c r="J65" s="330">
        <v>15580.893744000003</v>
      </c>
      <c r="K65" s="340">
        <v>16189.261504000002</v>
      </c>
      <c r="L65" s="341">
        <v>17187.010256000001</v>
      </c>
      <c r="M65" s="11"/>
      <c r="O65" s="168"/>
      <c r="P65" s="168"/>
      <c r="Q65" s="168"/>
      <c r="R65" s="168"/>
      <c r="S65" s="152"/>
      <c r="T65" s="168"/>
      <c r="U65" s="168"/>
    </row>
    <row r="66" spans="1:21">
      <c r="A66" s="4"/>
      <c r="B66" s="388" t="s">
        <v>1010</v>
      </c>
      <c r="C66" s="185" t="s">
        <v>1011</v>
      </c>
      <c r="D66" s="526">
        <v>2.21</v>
      </c>
      <c r="E66" s="520">
        <v>2.9379429824561409</v>
      </c>
      <c r="F66" s="328">
        <v>13832.582233600002</v>
      </c>
      <c r="G66" s="330">
        <v>14132.481833600001</v>
      </c>
      <c r="H66" s="330">
        <v>14432.381433600001</v>
      </c>
      <c r="I66" s="483">
        <v>14732.2810336</v>
      </c>
      <c r="J66" s="330">
        <v>15332.080233600002</v>
      </c>
      <c r="K66" s="340">
        <v>15931.879433600003</v>
      </c>
      <c r="L66" s="341">
        <v>16914.569942400001</v>
      </c>
      <c r="M66" s="20"/>
      <c r="O66" s="168"/>
      <c r="P66" s="168"/>
      <c r="Q66" s="168"/>
      <c r="R66" s="168"/>
      <c r="S66" s="152"/>
      <c r="T66" s="168"/>
      <c r="U66" s="168"/>
    </row>
    <row r="67" spans="1:21">
      <c r="A67" s="4"/>
      <c r="B67" s="388" t="s">
        <v>1012</v>
      </c>
      <c r="C67" s="185" t="s">
        <v>1013</v>
      </c>
      <c r="D67" s="526">
        <v>2.1800000000000002</v>
      </c>
      <c r="E67" s="520">
        <v>2.8980614035087728</v>
      </c>
      <c r="F67" s="328">
        <v>13630.150123200001</v>
      </c>
      <c r="G67" s="330">
        <v>13925.765443200002</v>
      </c>
      <c r="H67" s="330">
        <v>14221.380763200003</v>
      </c>
      <c r="I67" s="483">
        <v>14516.996083200002</v>
      </c>
      <c r="J67" s="330">
        <v>15108.226723200001</v>
      </c>
      <c r="K67" s="340">
        <v>15699.457363200003</v>
      </c>
      <c r="L67" s="341">
        <v>16667.089628800004</v>
      </c>
      <c r="M67" s="11"/>
      <c r="O67" s="168"/>
      <c r="P67" s="168"/>
      <c r="Q67" s="168"/>
      <c r="R67" s="168"/>
      <c r="S67" s="152"/>
      <c r="T67" s="168"/>
      <c r="U67" s="168"/>
    </row>
    <row r="68" spans="1:21">
      <c r="A68" s="19"/>
      <c r="B68" s="388" t="s">
        <v>1014</v>
      </c>
      <c r="C68" s="185" t="s">
        <v>1015</v>
      </c>
      <c r="D68" s="526">
        <v>2.15</v>
      </c>
      <c r="E68" s="520">
        <v>2.8581798245614038</v>
      </c>
      <c r="F68" s="328">
        <v>13472.214808000001</v>
      </c>
      <c r="G68" s="330">
        <v>13763.545848000002</v>
      </c>
      <c r="H68" s="330">
        <v>14054.876888000001</v>
      </c>
      <c r="I68" s="483">
        <v>14346.207928000002</v>
      </c>
      <c r="J68" s="330">
        <v>14928.870008</v>
      </c>
      <c r="K68" s="340">
        <v>15511.532088</v>
      </c>
      <c r="L68" s="341">
        <v>16467.350952000001</v>
      </c>
      <c r="M68" s="11"/>
      <c r="O68" s="168"/>
      <c r="P68" s="168"/>
      <c r="Q68" s="168"/>
      <c r="R68" s="168"/>
      <c r="S68" s="152"/>
      <c r="T68" s="168"/>
      <c r="U68" s="168"/>
    </row>
    <row r="69" spans="1:21" ht="15.75" thickBot="1">
      <c r="A69" s="12"/>
      <c r="B69" s="389" t="s">
        <v>1016</v>
      </c>
      <c r="C69" s="193" t="s">
        <v>1017</v>
      </c>
      <c r="D69" s="528">
        <v>2.12</v>
      </c>
      <c r="E69" s="523">
        <v>2.8182982456140357</v>
      </c>
      <c r="F69" s="353">
        <v>13269.7826976</v>
      </c>
      <c r="G69" s="354">
        <v>13556.829457599999</v>
      </c>
      <c r="H69" s="354">
        <v>13843.876217600002</v>
      </c>
      <c r="I69" s="489">
        <v>14130.922977600001</v>
      </c>
      <c r="J69" s="354">
        <v>14705.0164976</v>
      </c>
      <c r="K69" s="355">
        <v>15279.110017599998</v>
      </c>
      <c r="L69" s="356">
        <v>16219.870638400002</v>
      </c>
      <c r="M69" s="20"/>
      <c r="O69" s="168"/>
      <c r="P69" s="168"/>
      <c r="Q69" s="168"/>
      <c r="R69" s="168"/>
      <c r="S69" s="152"/>
      <c r="T69" s="168"/>
      <c r="U69" s="168"/>
    </row>
    <row r="70" spans="1:21">
      <c r="A70" s="19"/>
      <c r="B70" s="386" t="s">
        <v>1018</v>
      </c>
      <c r="C70" s="201" t="s">
        <v>1019</v>
      </c>
      <c r="D70" s="524">
        <v>2.09</v>
      </c>
      <c r="E70" s="525">
        <v>2.7789999999999999</v>
      </c>
      <c r="F70" s="324">
        <v>12784.588107200001</v>
      </c>
      <c r="G70" s="326">
        <v>13067.350587200001</v>
      </c>
      <c r="H70" s="326">
        <v>13350.113067200002</v>
      </c>
      <c r="I70" s="484">
        <v>13632.875547200001</v>
      </c>
      <c r="J70" s="326">
        <v>14198.400507200002</v>
      </c>
      <c r="K70" s="338">
        <v>14481.162987200001</v>
      </c>
      <c r="L70" s="327">
        <v>15046.687947200002</v>
      </c>
      <c r="M70" s="11"/>
      <c r="O70" s="168"/>
      <c r="P70" s="168"/>
      <c r="Q70" s="168"/>
      <c r="R70" s="168"/>
      <c r="S70" s="152"/>
      <c r="T70" s="168"/>
      <c r="U70" s="168"/>
    </row>
    <row r="71" spans="1:21">
      <c r="A71" s="19"/>
      <c r="B71" s="388" t="s">
        <v>1020</v>
      </c>
      <c r="C71" s="185" t="s">
        <v>1021</v>
      </c>
      <c r="D71" s="519">
        <v>2.06</v>
      </c>
      <c r="E71" s="520">
        <v>2.7391100478468902</v>
      </c>
      <c r="F71" s="328">
        <v>12630.937072000004</v>
      </c>
      <c r="G71" s="330">
        <v>12909.415272000002</v>
      </c>
      <c r="H71" s="330">
        <v>13187.893472000003</v>
      </c>
      <c r="I71" s="483">
        <v>13466.371672000001</v>
      </c>
      <c r="J71" s="330">
        <v>14023.328072000004</v>
      </c>
      <c r="K71" s="340">
        <v>14301.806272000002</v>
      </c>
      <c r="L71" s="341">
        <v>14858.762672000004</v>
      </c>
      <c r="M71" s="5"/>
      <c r="O71" s="168"/>
      <c r="P71" s="168"/>
      <c r="Q71" s="168"/>
      <c r="R71" s="168"/>
      <c r="S71" s="152"/>
      <c r="T71" s="168"/>
      <c r="U71" s="168"/>
    </row>
    <row r="72" spans="1:21">
      <c r="A72" s="12"/>
      <c r="B72" s="388" t="s">
        <v>1022</v>
      </c>
      <c r="C72" s="185" t="s">
        <v>1023</v>
      </c>
      <c r="D72" s="519">
        <v>2.02</v>
      </c>
      <c r="E72" s="520">
        <v>2.6859234449760767</v>
      </c>
      <c r="F72" s="328">
        <v>12407.829241600002</v>
      </c>
      <c r="G72" s="330">
        <v>12682.023161600004</v>
      </c>
      <c r="H72" s="330">
        <v>12956.217081600003</v>
      </c>
      <c r="I72" s="483">
        <v>13230.411001600001</v>
      </c>
      <c r="J72" s="330">
        <v>13778.798841600003</v>
      </c>
      <c r="K72" s="340">
        <v>14052.992761600004</v>
      </c>
      <c r="L72" s="341">
        <v>14601.3806016</v>
      </c>
      <c r="M72" s="18"/>
      <c r="O72" s="168"/>
      <c r="P72" s="168"/>
      <c r="Q72" s="168"/>
      <c r="R72" s="168"/>
      <c r="S72" s="152"/>
      <c r="T72" s="168"/>
      <c r="U72" s="168"/>
    </row>
    <row r="73" spans="1:21">
      <c r="A73" s="19"/>
      <c r="B73" s="388" t="s">
        <v>1024</v>
      </c>
      <c r="C73" s="185" t="s">
        <v>1025</v>
      </c>
      <c r="D73" s="519">
        <v>1.99</v>
      </c>
      <c r="E73" s="520">
        <v>2.6460334928229665</v>
      </c>
      <c r="F73" s="328">
        <v>12209.681411200003</v>
      </c>
      <c r="G73" s="330">
        <v>12479.591051200001</v>
      </c>
      <c r="H73" s="330">
        <v>12749.500691200003</v>
      </c>
      <c r="I73" s="483">
        <v>13019.410331200002</v>
      </c>
      <c r="J73" s="330">
        <v>13559.229611200002</v>
      </c>
      <c r="K73" s="340">
        <v>13829.139251200004</v>
      </c>
      <c r="L73" s="341">
        <v>14368.958531200002</v>
      </c>
      <c r="M73" s="5"/>
      <c r="O73" s="168"/>
      <c r="P73" s="168"/>
      <c r="Q73" s="168"/>
      <c r="R73" s="168"/>
      <c r="S73" s="152"/>
      <c r="T73" s="168"/>
      <c r="U73" s="168"/>
    </row>
    <row r="74" spans="1:21">
      <c r="A74" s="10"/>
      <c r="B74" s="388" t="s">
        <v>1026</v>
      </c>
      <c r="C74" s="185" t="s">
        <v>1027</v>
      </c>
      <c r="D74" s="519">
        <v>1.96</v>
      </c>
      <c r="E74" s="520">
        <v>2.6061435406698563</v>
      </c>
      <c r="F74" s="328">
        <v>12011.533580800002</v>
      </c>
      <c r="G74" s="330">
        <v>12277.158940800004</v>
      </c>
      <c r="H74" s="330">
        <v>12542.7843008</v>
      </c>
      <c r="I74" s="483">
        <v>12808.409660800004</v>
      </c>
      <c r="J74" s="330">
        <v>13339.660380800004</v>
      </c>
      <c r="K74" s="340">
        <v>13605.2857408</v>
      </c>
      <c r="L74" s="341">
        <v>14136.536460800002</v>
      </c>
      <c r="M74" s="5"/>
      <c r="O74" s="168"/>
      <c r="P74" s="168"/>
      <c r="Q74" s="168"/>
      <c r="R74" s="168"/>
      <c r="S74" s="152"/>
      <c r="T74" s="168"/>
      <c r="U74" s="168"/>
    </row>
    <row r="75" spans="1:21" ht="15.75" thickBot="1">
      <c r="A75" s="4"/>
      <c r="B75" s="389" t="s">
        <v>1028</v>
      </c>
      <c r="C75" s="193" t="s">
        <v>1029</v>
      </c>
      <c r="D75" s="522">
        <v>1.93</v>
      </c>
      <c r="E75" s="523">
        <v>2.5662535885167461</v>
      </c>
      <c r="F75" s="353">
        <v>11857.882545600001</v>
      </c>
      <c r="G75" s="354">
        <v>12119.223625600001</v>
      </c>
      <c r="H75" s="354">
        <v>12380.564705600003</v>
      </c>
      <c r="I75" s="489">
        <v>12641.905785600002</v>
      </c>
      <c r="J75" s="354">
        <v>13164.587945600002</v>
      </c>
      <c r="K75" s="355">
        <v>13425.9290256</v>
      </c>
      <c r="L75" s="356">
        <v>13948.611185600004</v>
      </c>
      <c r="M75" s="5"/>
      <c r="O75" s="168"/>
      <c r="P75" s="168"/>
      <c r="Q75" s="168"/>
      <c r="R75" s="168"/>
      <c r="S75" s="152"/>
      <c r="T75" s="168"/>
      <c r="U75" s="168"/>
    </row>
    <row r="76" spans="1:21">
      <c r="A76" s="10"/>
      <c r="B76" s="386" t="s">
        <v>1030</v>
      </c>
      <c r="C76" s="201" t="s">
        <v>1031</v>
      </c>
      <c r="D76" s="524">
        <v>1.9</v>
      </c>
      <c r="E76" s="525">
        <v>2.5259999999999998</v>
      </c>
      <c r="F76" s="348">
        <v>11402.677915200002</v>
      </c>
      <c r="G76" s="349">
        <v>11659.734715200002</v>
      </c>
      <c r="H76" s="349">
        <v>11916.791515199997</v>
      </c>
      <c r="I76" s="488">
        <v>12173.848315199999</v>
      </c>
      <c r="J76" s="349">
        <v>12430.905115200003</v>
      </c>
      <c r="K76" s="350">
        <v>12687.961915200001</v>
      </c>
      <c r="L76" s="351">
        <v>13202.075515200002</v>
      </c>
      <c r="M76" s="18"/>
      <c r="O76" s="168"/>
      <c r="P76" s="168"/>
      <c r="Q76" s="168"/>
      <c r="R76" s="168"/>
      <c r="S76" s="152"/>
      <c r="T76" s="168"/>
      <c r="U76" s="168"/>
    </row>
    <row r="77" spans="1:21">
      <c r="A77" s="10"/>
      <c r="B77" s="388" t="s">
        <v>1032</v>
      </c>
      <c r="C77" s="185" t="s">
        <v>1033</v>
      </c>
      <c r="D77" s="519">
        <v>1.87</v>
      </c>
      <c r="E77" s="520">
        <v>2.4861157894736845</v>
      </c>
      <c r="F77" s="328">
        <v>11253.311160000001</v>
      </c>
      <c r="G77" s="330">
        <v>11506.083680000002</v>
      </c>
      <c r="H77" s="330">
        <v>11758.856200000002</v>
      </c>
      <c r="I77" s="483">
        <v>12011.628720000001</v>
      </c>
      <c r="J77" s="330">
        <v>12264.401239999997</v>
      </c>
      <c r="K77" s="340">
        <v>12517.173760000001</v>
      </c>
      <c r="L77" s="341">
        <v>13022.718800000002</v>
      </c>
      <c r="M77" s="20"/>
      <c r="O77" s="168"/>
      <c r="P77" s="168"/>
      <c r="Q77" s="168"/>
      <c r="R77" s="168"/>
      <c r="S77" s="152"/>
      <c r="T77" s="168"/>
      <c r="U77" s="168"/>
    </row>
    <row r="78" spans="1:21">
      <c r="A78" s="10"/>
      <c r="B78" s="388" t="s">
        <v>1034</v>
      </c>
      <c r="C78" s="185" t="s">
        <v>1035</v>
      </c>
      <c r="D78" s="519">
        <v>1.83</v>
      </c>
      <c r="E78" s="520">
        <v>2.4329368421052635</v>
      </c>
      <c r="F78" s="328">
        <v>11034.487609600001</v>
      </c>
      <c r="G78" s="330">
        <v>11282.975849600001</v>
      </c>
      <c r="H78" s="330">
        <v>11531.4640896</v>
      </c>
      <c r="I78" s="483">
        <v>11779.952329600001</v>
      </c>
      <c r="J78" s="330">
        <v>12028.440569600003</v>
      </c>
      <c r="K78" s="340">
        <v>12276.928809600004</v>
      </c>
      <c r="L78" s="341">
        <v>12773.905289600003</v>
      </c>
      <c r="M78" s="20"/>
      <c r="O78" s="168"/>
      <c r="P78" s="168"/>
      <c r="Q78" s="168"/>
      <c r="R78" s="168"/>
      <c r="S78" s="152"/>
      <c r="T78" s="168"/>
      <c r="U78" s="168"/>
    </row>
    <row r="79" spans="1:21">
      <c r="A79" s="4"/>
      <c r="B79" s="388" t="s">
        <v>1036</v>
      </c>
      <c r="C79" s="185" t="s">
        <v>1037</v>
      </c>
      <c r="D79" s="519">
        <v>1.8</v>
      </c>
      <c r="E79" s="520">
        <v>2.3930526315789473</v>
      </c>
      <c r="F79" s="328">
        <v>10840.624059200001</v>
      </c>
      <c r="G79" s="330">
        <v>11084.8280192</v>
      </c>
      <c r="H79" s="330">
        <v>11329.031979200005</v>
      </c>
      <c r="I79" s="483">
        <v>11573.235939200003</v>
      </c>
      <c r="J79" s="330">
        <v>11817.439899200002</v>
      </c>
      <c r="K79" s="340">
        <v>12061.643859200001</v>
      </c>
      <c r="L79" s="341">
        <v>12550.051779199999</v>
      </c>
      <c r="M79" s="5"/>
      <c r="O79" s="168"/>
      <c r="P79" s="168"/>
      <c r="Q79" s="168"/>
      <c r="R79" s="168"/>
      <c r="S79" s="152"/>
      <c r="T79" s="168"/>
      <c r="U79" s="168"/>
    </row>
    <row r="80" spans="1:21">
      <c r="A80" s="12"/>
      <c r="B80" s="388" t="s">
        <v>1038</v>
      </c>
      <c r="C80" s="185" t="s">
        <v>1039</v>
      </c>
      <c r="D80" s="519">
        <v>1.77</v>
      </c>
      <c r="E80" s="520">
        <v>2.3531684210526311</v>
      </c>
      <c r="F80" s="328">
        <v>10646.7605088</v>
      </c>
      <c r="G80" s="330">
        <v>10886.680188799999</v>
      </c>
      <c r="H80" s="330">
        <v>11126.5998688</v>
      </c>
      <c r="I80" s="483">
        <v>11366.519548800003</v>
      </c>
      <c r="J80" s="330">
        <v>11606.4392288</v>
      </c>
      <c r="K80" s="340">
        <v>11846.358908799999</v>
      </c>
      <c r="L80" s="341">
        <v>12326.198268799999</v>
      </c>
      <c r="M80" s="18"/>
      <c r="O80" s="168"/>
      <c r="P80" s="168"/>
      <c r="Q80" s="168"/>
      <c r="R80" s="168"/>
      <c r="S80" s="152"/>
      <c r="T80" s="168"/>
      <c r="U80" s="168"/>
    </row>
    <row r="81" spans="1:21" ht="15.75" thickBot="1">
      <c r="A81" s="12"/>
      <c r="B81" s="389" t="s">
        <v>1040</v>
      </c>
      <c r="C81" s="193" t="s">
        <v>1041</v>
      </c>
      <c r="D81" s="522">
        <v>1.74</v>
      </c>
      <c r="E81" s="523">
        <v>2.3132842105263154</v>
      </c>
      <c r="F81" s="353">
        <v>10497.393753600001</v>
      </c>
      <c r="G81" s="354">
        <v>10733.0291536</v>
      </c>
      <c r="H81" s="354">
        <v>10968.664553599998</v>
      </c>
      <c r="I81" s="489">
        <v>11204.299953600001</v>
      </c>
      <c r="J81" s="354">
        <v>11439.9353536</v>
      </c>
      <c r="K81" s="355">
        <v>11675.570753600001</v>
      </c>
      <c r="L81" s="356">
        <v>12146.841553600001</v>
      </c>
      <c r="M81" s="18"/>
      <c r="O81" s="168"/>
      <c r="P81" s="168"/>
      <c r="Q81" s="168"/>
      <c r="R81" s="168"/>
      <c r="S81" s="152"/>
      <c r="T81" s="168"/>
      <c r="U81" s="168"/>
    </row>
    <row r="82" spans="1:21">
      <c r="A82" s="10"/>
      <c r="B82" s="386" t="s">
        <v>1042</v>
      </c>
      <c r="C82" s="201" t="s">
        <v>1043</v>
      </c>
      <c r="D82" s="524">
        <v>1.71</v>
      </c>
      <c r="E82" s="525">
        <v>2.2730000000000001</v>
      </c>
      <c r="F82" s="428">
        <v>10072.179083200001</v>
      </c>
      <c r="G82" s="349">
        <v>10303.530203199998</v>
      </c>
      <c r="H82" s="349">
        <v>10534.881323199999</v>
      </c>
      <c r="I82" s="488">
        <v>10534.881323199999</v>
      </c>
      <c r="J82" s="349">
        <v>10766.232443199997</v>
      </c>
      <c r="K82" s="350">
        <v>10997.583563200002</v>
      </c>
      <c r="L82" s="351">
        <v>11460.285803200002</v>
      </c>
      <c r="M82" s="11"/>
      <c r="O82" s="168"/>
      <c r="P82" s="168"/>
      <c r="Q82" s="168"/>
      <c r="R82" s="168"/>
      <c r="S82" s="152"/>
      <c r="T82" s="168"/>
      <c r="U82" s="168"/>
    </row>
    <row r="83" spans="1:21">
      <c r="A83" s="4"/>
      <c r="B83" s="388" t="s">
        <v>1044</v>
      </c>
      <c r="C83" s="185" t="s">
        <v>1045</v>
      </c>
      <c r="D83" s="519">
        <v>1.68</v>
      </c>
      <c r="E83" s="520">
        <v>2.2331228070175437</v>
      </c>
      <c r="F83" s="377">
        <v>9927.096607999998</v>
      </c>
      <c r="G83" s="330">
        <v>10154.163448000003</v>
      </c>
      <c r="H83" s="330">
        <v>10381.230288000001</v>
      </c>
      <c r="I83" s="483">
        <v>10381.230288000001</v>
      </c>
      <c r="J83" s="330">
        <v>10608.297128</v>
      </c>
      <c r="K83" s="340">
        <v>10835.363968000001</v>
      </c>
      <c r="L83" s="341">
        <v>11289.497648000002</v>
      </c>
      <c r="M83" s="11"/>
      <c r="O83" s="168"/>
      <c r="P83" s="168"/>
      <c r="Q83" s="168"/>
      <c r="R83" s="168"/>
      <c r="S83" s="152"/>
      <c r="T83" s="168"/>
      <c r="U83" s="168"/>
    </row>
    <row r="84" spans="1:21">
      <c r="A84" s="4"/>
      <c r="B84" s="388" t="s">
        <v>1046</v>
      </c>
      <c r="C84" s="185" t="s">
        <v>1047</v>
      </c>
      <c r="D84" s="519">
        <v>1.64</v>
      </c>
      <c r="E84" s="520">
        <v>2.179953216374269</v>
      </c>
      <c r="F84" s="377">
        <v>9712.5573376000011</v>
      </c>
      <c r="G84" s="330">
        <v>9935.3398976000008</v>
      </c>
      <c r="H84" s="330">
        <v>10158.1224576</v>
      </c>
      <c r="I84" s="483">
        <v>10158.1224576</v>
      </c>
      <c r="J84" s="330">
        <v>10380.905017600002</v>
      </c>
      <c r="K84" s="340">
        <v>10603.687577600002</v>
      </c>
      <c r="L84" s="341">
        <v>11049.252697600001</v>
      </c>
      <c r="M84" s="20"/>
      <c r="O84" s="168"/>
      <c r="P84" s="168"/>
      <c r="Q84" s="168"/>
      <c r="R84" s="168"/>
      <c r="S84" s="152"/>
      <c r="T84" s="168"/>
      <c r="U84" s="168"/>
    </row>
    <row r="85" spans="1:21">
      <c r="A85" s="19"/>
      <c r="B85" s="388" t="s">
        <v>1048</v>
      </c>
      <c r="C85" s="185" t="s">
        <v>1049</v>
      </c>
      <c r="D85" s="519">
        <v>1.61</v>
      </c>
      <c r="E85" s="520">
        <v>2.140076023391813</v>
      </c>
      <c r="F85" s="377">
        <v>9522.9780672000034</v>
      </c>
      <c r="G85" s="330">
        <v>9741.4763472000031</v>
      </c>
      <c r="H85" s="330">
        <v>9959.9746272000029</v>
      </c>
      <c r="I85" s="483">
        <v>9959.9746272000029</v>
      </c>
      <c r="J85" s="330">
        <v>10178.472907200001</v>
      </c>
      <c r="K85" s="340">
        <v>10396.971187200003</v>
      </c>
      <c r="L85" s="341">
        <v>10833.967747200002</v>
      </c>
      <c r="M85" s="18"/>
      <c r="O85" s="168"/>
      <c r="P85" s="168"/>
      <c r="Q85" s="168"/>
      <c r="R85" s="168"/>
      <c r="S85" s="152"/>
      <c r="T85" s="168"/>
      <c r="U85" s="168"/>
    </row>
    <row r="86" spans="1:21">
      <c r="A86" s="12"/>
      <c r="B86" s="388" t="s">
        <v>1050</v>
      </c>
      <c r="C86" s="185" t="s">
        <v>1051</v>
      </c>
      <c r="D86" s="519">
        <v>1.58</v>
      </c>
      <c r="E86" s="520">
        <v>2.1001988304093571</v>
      </c>
      <c r="F86" s="377">
        <v>9333.3987968000001</v>
      </c>
      <c r="G86" s="330">
        <v>9547.6127968000037</v>
      </c>
      <c r="H86" s="330">
        <v>9761.8267968000018</v>
      </c>
      <c r="I86" s="483">
        <v>9761.8267968000018</v>
      </c>
      <c r="J86" s="330">
        <v>9976.0407968</v>
      </c>
      <c r="K86" s="340">
        <v>10190.254796800002</v>
      </c>
      <c r="L86" s="341">
        <v>10618.6827968</v>
      </c>
      <c r="M86" s="11"/>
      <c r="O86" s="168"/>
      <c r="P86" s="168"/>
      <c r="Q86" s="168"/>
      <c r="R86" s="168"/>
      <c r="S86" s="152"/>
      <c r="T86" s="168"/>
      <c r="U86" s="168"/>
    </row>
    <row r="87" spans="1:21" ht="15.75" thickBot="1">
      <c r="A87" s="19"/>
      <c r="B87" s="389" t="s">
        <v>1052</v>
      </c>
      <c r="C87" s="193" t="s">
        <v>1053</v>
      </c>
      <c r="D87" s="522">
        <v>1.55</v>
      </c>
      <c r="E87" s="523">
        <v>2.0603216374269011</v>
      </c>
      <c r="F87" s="385">
        <v>9188.3163216000012</v>
      </c>
      <c r="G87" s="333">
        <v>9398.2460415999994</v>
      </c>
      <c r="H87" s="333">
        <v>9608.1757616000032</v>
      </c>
      <c r="I87" s="485">
        <v>9608.1757616000032</v>
      </c>
      <c r="J87" s="333">
        <v>9818.1054815999996</v>
      </c>
      <c r="K87" s="362">
        <v>10028.0352016</v>
      </c>
      <c r="L87" s="364">
        <v>10447.894641600004</v>
      </c>
      <c r="M87" s="20"/>
      <c r="O87" s="168"/>
      <c r="P87" s="168"/>
      <c r="Q87" s="168"/>
      <c r="R87" s="168"/>
      <c r="S87" s="152"/>
      <c r="T87" s="168"/>
      <c r="U87" s="168"/>
    </row>
    <row r="88" spans="1:21">
      <c r="A88" s="12"/>
      <c r="B88" s="386" t="s">
        <v>1054</v>
      </c>
      <c r="C88" s="201" t="s">
        <v>1055</v>
      </c>
      <c r="D88" s="524">
        <v>1.52</v>
      </c>
      <c r="E88" s="525">
        <v>2.0209999999999999</v>
      </c>
      <c r="F88" s="375">
        <v>8998.7370511999998</v>
      </c>
      <c r="G88" s="337">
        <v>8998.7370511999998</v>
      </c>
      <c r="H88" s="337">
        <v>9204.3824912</v>
      </c>
      <c r="I88" s="482">
        <v>9204.3824912</v>
      </c>
      <c r="J88" s="337">
        <v>9410.0279312000021</v>
      </c>
      <c r="K88" s="358">
        <v>9615.6733712000023</v>
      </c>
      <c r="L88" s="360">
        <v>9821.3188112000025</v>
      </c>
      <c r="M88" s="11"/>
      <c r="O88" s="168"/>
      <c r="P88" s="168"/>
      <c r="Q88" s="168"/>
      <c r="R88" s="168"/>
      <c r="S88" s="152"/>
      <c r="T88" s="168"/>
      <c r="U88" s="168"/>
    </row>
    <row r="89" spans="1:21">
      <c r="A89" s="19"/>
      <c r="B89" s="388" t="s">
        <v>1056</v>
      </c>
      <c r="C89" s="185" t="s">
        <v>1057</v>
      </c>
      <c r="D89" s="519">
        <v>1.48</v>
      </c>
      <c r="E89" s="520">
        <v>1.9678157894736841</v>
      </c>
      <c r="F89" s="377">
        <v>8828.6945760000017</v>
      </c>
      <c r="G89" s="330">
        <v>8828.6945760000017</v>
      </c>
      <c r="H89" s="330">
        <v>9030.0557360000003</v>
      </c>
      <c r="I89" s="483">
        <v>9030.0557360000003</v>
      </c>
      <c r="J89" s="330">
        <v>9231.4168960000025</v>
      </c>
      <c r="K89" s="340">
        <v>9432.778056000001</v>
      </c>
      <c r="L89" s="341">
        <v>9634.1392160000014</v>
      </c>
      <c r="M89" s="20"/>
      <c r="O89" s="168"/>
      <c r="P89" s="168"/>
      <c r="Q89" s="168"/>
      <c r="R89" s="168"/>
      <c r="S89" s="152"/>
      <c r="T89" s="168"/>
      <c r="U89" s="168"/>
    </row>
    <row r="90" spans="1:21">
      <c r="A90" s="19"/>
      <c r="B90" s="388" t="s">
        <v>1058</v>
      </c>
      <c r="C90" s="185" t="s">
        <v>1059</v>
      </c>
      <c r="D90" s="519">
        <v>1.45</v>
      </c>
      <c r="E90" s="520">
        <v>1.9279276315789473</v>
      </c>
      <c r="F90" s="377">
        <v>8639.1153056000003</v>
      </c>
      <c r="G90" s="330">
        <v>8639.1153056000003</v>
      </c>
      <c r="H90" s="330">
        <v>8836.1921856000026</v>
      </c>
      <c r="I90" s="483">
        <v>8836.1921856000026</v>
      </c>
      <c r="J90" s="330">
        <v>9033.2690656000013</v>
      </c>
      <c r="K90" s="340">
        <v>9230.3459456000001</v>
      </c>
      <c r="L90" s="341">
        <v>9427.4228256000006</v>
      </c>
      <c r="M90" s="5"/>
      <c r="O90" s="168"/>
      <c r="P90" s="168"/>
      <c r="Q90" s="168"/>
      <c r="R90" s="168"/>
      <c r="S90" s="152"/>
      <c r="T90" s="168"/>
      <c r="U90" s="168"/>
    </row>
    <row r="91" spans="1:21">
      <c r="A91" s="12"/>
      <c r="B91" s="388" t="s">
        <v>1060</v>
      </c>
      <c r="C91" s="185" t="s">
        <v>1061</v>
      </c>
      <c r="D91" s="519">
        <v>1.42</v>
      </c>
      <c r="E91" s="520">
        <v>1.8880394736842105</v>
      </c>
      <c r="F91" s="377">
        <v>8449.5360352000007</v>
      </c>
      <c r="G91" s="330">
        <v>8449.5360352000007</v>
      </c>
      <c r="H91" s="330">
        <v>8642.3286351999996</v>
      </c>
      <c r="I91" s="483">
        <v>8642.3286351999996</v>
      </c>
      <c r="J91" s="330">
        <v>8835.1212352000002</v>
      </c>
      <c r="K91" s="340">
        <v>9027.9138352000009</v>
      </c>
      <c r="L91" s="341">
        <v>9220.7064352000016</v>
      </c>
      <c r="M91" s="18"/>
      <c r="O91" s="168"/>
      <c r="P91" s="168"/>
      <c r="Q91" s="168"/>
      <c r="R91" s="168"/>
      <c r="S91" s="152"/>
      <c r="T91" s="168"/>
      <c r="U91" s="168"/>
    </row>
    <row r="92" spans="1:21">
      <c r="A92" s="10"/>
      <c r="B92" s="388" t="s">
        <v>1062</v>
      </c>
      <c r="C92" s="185" t="s">
        <v>1063</v>
      </c>
      <c r="D92" s="519">
        <v>1.39</v>
      </c>
      <c r="E92" s="520">
        <v>1.8481513157894736</v>
      </c>
      <c r="F92" s="377">
        <v>8259.9567648000011</v>
      </c>
      <c r="G92" s="330">
        <v>8259.9567648000011</v>
      </c>
      <c r="H92" s="330">
        <v>8448.4650848000001</v>
      </c>
      <c r="I92" s="483">
        <v>8448.4650848000001</v>
      </c>
      <c r="J92" s="330">
        <v>8636.9734048000028</v>
      </c>
      <c r="K92" s="340">
        <v>8825.4817247999981</v>
      </c>
      <c r="L92" s="341">
        <v>9013.9900448000008</v>
      </c>
      <c r="M92" s="20"/>
      <c r="O92" s="168"/>
      <c r="P92" s="168"/>
      <c r="Q92" s="168"/>
      <c r="R92" s="168"/>
      <c r="S92" s="152"/>
      <c r="T92" s="168"/>
      <c r="U92" s="168"/>
    </row>
    <row r="93" spans="1:21" ht="15.75" thickBot="1">
      <c r="A93" s="4"/>
      <c r="B93" s="389" t="s">
        <v>1064</v>
      </c>
      <c r="C93" s="193" t="s">
        <v>1065</v>
      </c>
      <c r="D93" s="522">
        <v>1.36</v>
      </c>
      <c r="E93" s="523">
        <v>1.808263157894737</v>
      </c>
      <c r="F93" s="426">
        <v>8114.8742896000003</v>
      </c>
      <c r="G93" s="354">
        <v>8114.8742896000003</v>
      </c>
      <c r="H93" s="354">
        <v>8299.0983296000013</v>
      </c>
      <c r="I93" s="489">
        <v>8299.0983296000013</v>
      </c>
      <c r="J93" s="354">
        <v>8483.3223696000023</v>
      </c>
      <c r="K93" s="355">
        <v>8667.5464096000014</v>
      </c>
      <c r="L93" s="356">
        <v>8851.7704496000024</v>
      </c>
      <c r="M93" s="5"/>
      <c r="O93" s="168"/>
      <c r="P93" s="168"/>
      <c r="Q93" s="168"/>
      <c r="R93" s="168"/>
      <c r="S93" s="152"/>
      <c r="T93" s="168"/>
      <c r="U93" s="168"/>
    </row>
    <row r="94" spans="1:21">
      <c r="A94" s="12"/>
      <c r="B94" s="386" t="s">
        <v>1066</v>
      </c>
      <c r="C94" s="201" t="s">
        <v>1067</v>
      </c>
      <c r="D94" s="524">
        <v>1.33</v>
      </c>
      <c r="E94" s="525">
        <v>1.768</v>
      </c>
      <c r="F94" s="428">
        <v>7925.2950192000008</v>
      </c>
      <c r="G94" s="349">
        <v>7925.2950192000008</v>
      </c>
      <c r="H94" s="349">
        <v>7925.2950192000008</v>
      </c>
      <c r="I94" s="488">
        <v>7925.2950192000008</v>
      </c>
      <c r="J94" s="349">
        <v>7925.2950192000008</v>
      </c>
      <c r="K94" s="350">
        <v>8105.234779200001</v>
      </c>
      <c r="L94" s="351">
        <v>8285.1745392000012</v>
      </c>
      <c r="M94" s="11"/>
      <c r="O94" s="168"/>
      <c r="P94" s="168"/>
      <c r="Q94" s="168"/>
      <c r="R94" s="168"/>
      <c r="S94" s="152"/>
      <c r="T94" s="168"/>
      <c r="U94" s="168"/>
    </row>
    <row r="95" spans="1:21">
      <c r="A95" s="10"/>
      <c r="B95" s="388" t="s">
        <v>1068</v>
      </c>
      <c r="C95" s="185" t="s">
        <v>1069</v>
      </c>
      <c r="D95" s="519">
        <v>1.29</v>
      </c>
      <c r="E95" s="520">
        <v>1.7148270676691728</v>
      </c>
      <c r="F95" s="377">
        <v>7710.7557488000002</v>
      </c>
      <c r="G95" s="330">
        <v>7710.7557488000002</v>
      </c>
      <c r="H95" s="330">
        <v>7710.7557488000002</v>
      </c>
      <c r="I95" s="483">
        <v>7710.7557488000002</v>
      </c>
      <c r="J95" s="330">
        <v>7710.7557488000002</v>
      </c>
      <c r="K95" s="340">
        <v>7886.4112288000006</v>
      </c>
      <c r="L95" s="341">
        <v>8062.0667088000018</v>
      </c>
      <c r="M95" s="5"/>
      <c r="O95" s="168"/>
      <c r="P95" s="168"/>
      <c r="Q95" s="168"/>
      <c r="R95" s="168"/>
      <c r="S95" s="152"/>
      <c r="T95" s="168"/>
      <c r="U95" s="168"/>
    </row>
    <row r="96" spans="1:21">
      <c r="A96" s="10"/>
      <c r="B96" s="388" t="s">
        <v>1070</v>
      </c>
      <c r="C96" s="185" t="s">
        <v>1071</v>
      </c>
      <c r="D96" s="519">
        <v>1.26</v>
      </c>
      <c r="E96" s="520">
        <v>1.6749473684210525</v>
      </c>
      <c r="F96" s="377">
        <v>7565.6732736000013</v>
      </c>
      <c r="G96" s="330">
        <v>7565.6732736000013</v>
      </c>
      <c r="H96" s="330">
        <v>7565.6732736000013</v>
      </c>
      <c r="I96" s="483">
        <v>7565.6732736000013</v>
      </c>
      <c r="J96" s="330">
        <v>7565.6732736000013</v>
      </c>
      <c r="K96" s="340">
        <v>7737.0444736000009</v>
      </c>
      <c r="L96" s="341">
        <v>7908.4156736000004</v>
      </c>
      <c r="M96" s="18"/>
      <c r="O96" s="168"/>
      <c r="P96" s="168"/>
      <c r="Q96" s="168"/>
      <c r="R96" s="168"/>
      <c r="S96" s="152"/>
      <c r="T96" s="168"/>
      <c r="U96" s="168"/>
    </row>
    <row r="97" spans="1:21">
      <c r="A97" s="10"/>
      <c r="B97" s="388" t="s">
        <v>1072</v>
      </c>
      <c r="C97" s="185" t="s">
        <v>1073</v>
      </c>
      <c r="D97" s="519">
        <v>1.23</v>
      </c>
      <c r="E97" s="520">
        <v>1.6350676691729322</v>
      </c>
      <c r="F97" s="377">
        <v>7376.0940032000008</v>
      </c>
      <c r="G97" s="330">
        <v>7376.0940032000008</v>
      </c>
      <c r="H97" s="330">
        <v>7376.0940032000008</v>
      </c>
      <c r="I97" s="483">
        <v>7376.0940032000008</v>
      </c>
      <c r="J97" s="330">
        <v>7376.0940032000008</v>
      </c>
      <c r="K97" s="340">
        <v>7543.1809232000014</v>
      </c>
      <c r="L97" s="341">
        <v>7710.2678432000012</v>
      </c>
      <c r="M97" s="20"/>
      <c r="O97" s="168"/>
      <c r="P97" s="168"/>
      <c r="Q97" s="168"/>
      <c r="R97" s="168"/>
      <c r="S97" s="152"/>
      <c r="T97" s="168"/>
      <c r="U97" s="168"/>
    </row>
    <row r="98" spans="1:21">
      <c r="A98" s="4"/>
      <c r="B98" s="388" t="s">
        <v>1074</v>
      </c>
      <c r="C98" s="185" t="s">
        <v>1075</v>
      </c>
      <c r="D98" s="519">
        <v>1.2</v>
      </c>
      <c r="E98" s="520">
        <v>1.5951879699248119</v>
      </c>
      <c r="F98" s="377">
        <v>7186.5147328000003</v>
      </c>
      <c r="G98" s="330">
        <v>7186.5147328000003</v>
      </c>
      <c r="H98" s="330">
        <v>7186.5147328000003</v>
      </c>
      <c r="I98" s="483">
        <v>7186.5147328000003</v>
      </c>
      <c r="J98" s="330">
        <v>7186.5147328000003</v>
      </c>
      <c r="K98" s="340">
        <v>7349.3173728000002</v>
      </c>
      <c r="L98" s="341">
        <v>7512.1200128</v>
      </c>
      <c r="M98" s="20"/>
      <c r="O98" s="168"/>
      <c r="P98" s="168"/>
      <c r="Q98" s="168"/>
      <c r="R98" s="168"/>
      <c r="S98" s="152"/>
      <c r="T98" s="168"/>
      <c r="U98" s="168"/>
    </row>
    <row r="99" spans="1:21" ht="15.75" thickBot="1">
      <c r="A99" s="12"/>
      <c r="B99" s="389" t="s">
        <v>1076</v>
      </c>
      <c r="C99" s="193" t="s">
        <v>1077</v>
      </c>
      <c r="D99" s="528">
        <v>1.17</v>
      </c>
      <c r="E99" s="523">
        <v>1.556</v>
      </c>
      <c r="F99" s="426">
        <v>7041.4322576000004</v>
      </c>
      <c r="G99" s="354">
        <v>7041.4322576000004</v>
      </c>
      <c r="H99" s="354">
        <v>7041.4322576000004</v>
      </c>
      <c r="I99" s="489">
        <v>7041.4322576000004</v>
      </c>
      <c r="J99" s="354">
        <v>7041.4322576000004</v>
      </c>
      <c r="K99" s="355">
        <v>7199.9506176000014</v>
      </c>
      <c r="L99" s="356">
        <v>7358.4689776000005</v>
      </c>
      <c r="M99" s="5"/>
      <c r="O99" s="168"/>
      <c r="P99" s="168"/>
      <c r="Q99" s="168"/>
      <c r="R99" s="168"/>
      <c r="S99" s="152"/>
      <c r="T99" s="168"/>
      <c r="U99" s="168"/>
    </row>
    <row r="100" spans="1:21">
      <c r="A100" s="12"/>
      <c r="B100" s="386" t="s">
        <v>1078</v>
      </c>
      <c r="C100" s="201" t="s">
        <v>1079</v>
      </c>
      <c r="D100" s="524">
        <v>1.1399999999999999</v>
      </c>
      <c r="E100" s="525">
        <v>1.516</v>
      </c>
      <c r="F100" s="428">
        <v>6851.8529871999999</v>
      </c>
      <c r="G100" s="349">
        <v>6851.8529871999999</v>
      </c>
      <c r="H100" s="349">
        <v>6851.8529871999999</v>
      </c>
      <c r="I100" s="488">
        <v>6851.8529871999999</v>
      </c>
      <c r="J100" s="349">
        <v>6851.8529871999999</v>
      </c>
      <c r="K100" s="349">
        <v>6851.8529871999999</v>
      </c>
      <c r="L100" s="458">
        <v>7006.0870671999992</v>
      </c>
      <c r="M100" s="18"/>
      <c r="O100" s="168"/>
      <c r="P100" s="168"/>
      <c r="Q100" s="168"/>
      <c r="R100" s="168"/>
      <c r="S100" s="152"/>
      <c r="T100" s="168"/>
      <c r="U100" s="168"/>
    </row>
    <row r="101" spans="1:21">
      <c r="A101" s="10"/>
      <c r="B101" s="388" t="s">
        <v>1080</v>
      </c>
      <c r="C101" s="185" t="s">
        <v>1081</v>
      </c>
      <c r="D101" s="526">
        <v>1.1000000000000001</v>
      </c>
      <c r="E101" s="520">
        <v>1.4628070175438599</v>
      </c>
      <c r="F101" s="377">
        <v>6637.3137167999994</v>
      </c>
      <c r="G101" s="330">
        <v>6637.3137167999994</v>
      </c>
      <c r="H101" s="330">
        <v>6637.3137167999994</v>
      </c>
      <c r="I101" s="483">
        <v>6637.3137167999994</v>
      </c>
      <c r="J101" s="330">
        <v>6637.3137167999994</v>
      </c>
      <c r="K101" s="330">
        <v>6637.3137167999994</v>
      </c>
      <c r="L101" s="394">
        <v>6787.2635168000006</v>
      </c>
      <c r="M101" s="18"/>
      <c r="O101" s="168"/>
      <c r="P101" s="168"/>
      <c r="Q101" s="168"/>
      <c r="R101" s="168"/>
      <c r="S101" s="152"/>
      <c r="T101" s="168"/>
      <c r="U101" s="168"/>
    </row>
    <row r="102" spans="1:21">
      <c r="A102" s="4"/>
      <c r="B102" s="388" t="s">
        <v>1082</v>
      </c>
      <c r="C102" s="185" t="s">
        <v>1083</v>
      </c>
      <c r="D102" s="526">
        <v>1.07</v>
      </c>
      <c r="E102" s="520">
        <v>1.4229122807017547</v>
      </c>
      <c r="F102" s="377">
        <v>6492.2312415999995</v>
      </c>
      <c r="G102" s="330">
        <v>6492.2312415999995</v>
      </c>
      <c r="H102" s="330">
        <v>6492.2312415999995</v>
      </c>
      <c r="I102" s="483">
        <v>6492.2312415999995</v>
      </c>
      <c r="J102" s="330">
        <v>6492.2312415999995</v>
      </c>
      <c r="K102" s="330">
        <v>6492.2312415999995</v>
      </c>
      <c r="L102" s="394">
        <v>6637.8967616</v>
      </c>
      <c r="M102" s="11"/>
      <c r="O102" s="168"/>
      <c r="P102" s="168"/>
      <c r="Q102" s="168"/>
      <c r="R102" s="168"/>
      <c r="S102" s="152"/>
      <c r="T102" s="168"/>
      <c r="U102" s="168"/>
    </row>
    <row r="103" spans="1:21">
      <c r="A103" s="4"/>
      <c r="B103" s="388" t="s">
        <v>1084</v>
      </c>
      <c r="C103" s="185" t="s">
        <v>1085</v>
      </c>
      <c r="D103" s="526">
        <v>1.04</v>
      </c>
      <c r="E103" s="520">
        <v>1.3830175438596493</v>
      </c>
      <c r="F103" s="377">
        <v>6302.6519712000008</v>
      </c>
      <c r="G103" s="330">
        <v>6302.6519712000008</v>
      </c>
      <c r="H103" s="330">
        <v>6302.6519712000008</v>
      </c>
      <c r="I103" s="483">
        <v>6302.6519712000008</v>
      </c>
      <c r="J103" s="330">
        <v>6302.6519712000008</v>
      </c>
      <c r="K103" s="330">
        <v>6302.6519712000008</v>
      </c>
      <c r="L103" s="394">
        <v>6444.0332112000006</v>
      </c>
      <c r="M103" s="20"/>
      <c r="O103" s="168"/>
      <c r="P103" s="168"/>
      <c r="Q103" s="168"/>
      <c r="R103" s="168"/>
      <c r="S103" s="152"/>
      <c r="T103" s="168"/>
      <c r="U103" s="168"/>
    </row>
    <row r="104" spans="1:21">
      <c r="A104" s="19"/>
      <c r="B104" s="388" t="s">
        <v>1086</v>
      </c>
      <c r="C104" s="185" t="s">
        <v>1087</v>
      </c>
      <c r="D104" s="526">
        <v>1</v>
      </c>
      <c r="E104" s="520">
        <v>1.3298245614035089</v>
      </c>
      <c r="F104" s="377">
        <v>6088.1127008000003</v>
      </c>
      <c r="G104" s="330">
        <v>6088.1127008000003</v>
      </c>
      <c r="H104" s="330">
        <v>6088.1127008000003</v>
      </c>
      <c r="I104" s="483">
        <v>6088.1127008000003</v>
      </c>
      <c r="J104" s="330">
        <v>6088.1127008000003</v>
      </c>
      <c r="K104" s="330">
        <v>6088.1127008000003</v>
      </c>
      <c r="L104" s="394">
        <v>6225.2096608000011</v>
      </c>
      <c r="M104" s="11"/>
      <c r="O104" s="168"/>
      <c r="P104" s="168"/>
      <c r="Q104" s="168"/>
      <c r="R104" s="168"/>
      <c r="S104" s="152"/>
      <c r="T104" s="168"/>
      <c r="U104" s="168"/>
    </row>
    <row r="105" spans="1:21" ht="15.75" thickBot="1">
      <c r="A105" s="12"/>
      <c r="B105" s="389" t="s">
        <v>1088</v>
      </c>
      <c r="C105" s="193" t="s">
        <v>1089</v>
      </c>
      <c r="D105" s="528">
        <v>0.98</v>
      </c>
      <c r="E105" s="523">
        <v>1.3032280701754386</v>
      </c>
      <c r="F105" s="426">
        <v>5967.9902255999996</v>
      </c>
      <c r="G105" s="354">
        <v>5967.9902255999996</v>
      </c>
      <c r="H105" s="354">
        <v>5967.9902255999996</v>
      </c>
      <c r="I105" s="489">
        <v>5967.9902255999996</v>
      </c>
      <c r="J105" s="354">
        <v>5967.9902255999996</v>
      </c>
      <c r="K105" s="354">
        <v>5967.9902255999996</v>
      </c>
      <c r="L105" s="455">
        <v>6100.8029056000014</v>
      </c>
      <c r="M105" s="11"/>
      <c r="O105" s="168"/>
      <c r="P105" s="168"/>
      <c r="Q105" s="168"/>
      <c r="R105" s="168"/>
      <c r="S105" s="152"/>
      <c r="T105" s="168"/>
      <c r="U105" s="168"/>
    </row>
    <row r="106" spans="1:21">
      <c r="A106" s="19"/>
      <c r="B106" s="386" t="s">
        <v>1090</v>
      </c>
      <c r="C106" s="201" t="s">
        <v>1091</v>
      </c>
      <c r="D106" s="524">
        <v>0.95</v>
      </c>
      <c r="E106" s="525">
        <v>1.2629999999999999</v>
      </c>
      <c r="F106" s="348">
        <v>5778.4109552000018</v>
      </c>
      <c r="G106" s="529">
        <v>5778.4109552000018</v>
      </c>
      <c r="H106" s="529">
        <v>5778.4109552000018</v>
      </c>
      <c r="I106" s="545">
        <v>5778.4109552000018</v>
      </c>
      <c r="J106" s="529">
        <v>5778.4109552000018</v>
      </c>
      <c r="K106" s="529">
        <v>5778.4109552000018</v>
      </c>
      <c r="L106" s="351">
        <v>5778.4109552000018</v>
      </c>
      <c r="M106" s="20"/>
      <c r="O106" s="168"/>
      <c r="P106" s="168"/>
      <c r="Q106" s="168"/>
      <c r="R106" s="168"/>
      <c r="S106" s="152"/>
      <c r="T106" s="168"/>
      <c r="U106" s="168"/>
    </row>
    <row r="107" spans="1:21">
      <c r="A107" s="19"/>
      <c r="B107" s="388" t="s">
        <v>1092</v>
      </c>
      <c r="C107" s="185" t="s">
        <v>1093</v>
      </c>
      <c r="D107" s="526">
        <v>0.91</v>
      </c>
      <c r="E107" s="520">
        <v>1.2098210526315789</v>
      </c>
      <c r="F107" s="328">
        <v>5563.8716847999995</v>
      </c>
      <c r="G107" s="329">
        <v>5563.8716847999995</v>
      </c>
      <c r="H107" s="329">
        <v>5563.8716847999995</v>
      </c>
      <c r="I107" s="480">
        <v>5563.8716847999995</v>
      </c>
      <c r="J107" s="329">
        <v>5563.8716847999995</v>
      </c>
      <c r="K107" s="329">
        <v>5563.8716847999995</v>
      </c>
      <c r="L107" s="341">
        <v>5563.8716847999995</v>
      </c>
      <c r="M107" s="11"/>
      <c r="O107" s="168"/>
      <c r="P107" s="168"/>
      <c r="Q107" s="168"/>
      <c r="R107" s="168"/>
      <c r="S107" s="152"/>
      <c r="T107" s="168"/>
      <c r="U107" s="168"/>
    </row>
    <row r="108" spans="1:21">
      <c r="A108" s="12"/>
      <c r="B108" s="388" t="s">
        <v>1094</v>
      </c>
      <c r="C108" s="185" t="s">
        <v>1095</v>
      </c>
      <c r="D108" s="526">
        <v>0.88</v>
      </c>
      <c r="E108" s="520">
        <v>1.1699368421052632</v>
      </c>
      <c r="F108" s="328">
        <v>5418.7892096000005</v>
      </c>
      <c r="G108" s="329">
        <v>5418.7892096000005</v>
      </c>
      <c r="H108" s="329">
        <v>5418.7892096000005</v>
      </c>
      <c r="I108" s="480">
        <v>5418.7892096000005</v>
      </c>
      <c r="J108" s="329">
        <v>5418.7892096000005</v>
      </c>
      <c r="K108" s="329">
        <v>5418.7892096000005</v>
      </c>
      <c r="L108" s="341">
        <v>5418.7892096000005</v>
      </c>
      <c r="M108" s="5"/>
      <c r="O108" s="168"/>
      <c r="P108" s="168"/>
      <c r="Q108" s="168"/>
      <c r="R108" s="168"/>
      <c r="S108" s="152"/>
      <c r="T108" s="168"/>
      <c r="U108" s="168"/>
    </row>
    <row r="109" spans="1:21">
      <c r="A109" s="19"/>
      <c r="B109" s="388" t="s">
        <v>1096</v>
      </c>
      <c r="C109" s="185" t="s">
        <v>1097</v>
      </c>
      <c r="D109" s="526">
        <v>0.85</v>
      </c>
      <c r="E109" s="520">
        <v>1.1300526315789472</v>
      </c>
      <c r="F109" s="328">
        <v>5229.2099392</v>
      </c>
      <c r="G109" s="329">
        <v>5229.2099392</v>
      </c>
      <c r="H109" s="329">
        <v>5229.2099392</v>
      </c>
      <c r="I109" s="480">
        <v>5229.2099392</v>
      </c>
      <c r="J109" s="329">
        <v>5229.2099392</v>
      </c>
      <c r="K109" s="329">
        <v>5229.2099392</v>
      </c>
      <c r="L109" s="341">
        <v>5229.2099392</v>
      </c>
      <c r="M109" s="18"/>
      <c r="O109" s="168"/>
      <c r="P109" s="168"/>
      <c r="Q109" s="168"/>
      <c r="R109" s="168"/>
      <c r="S109" s="152"/>
      <c r="T109" s="168"/>
      <c r="U109" s="168"/>
    </row>
    <row r="110" spans="1:21">
      <c r="A110" s="10"/>
      <c r="B110" s="388" t="s">
        <v>1098</v>
      </c>
      <c r="C110" s="185" t="s">
        <v>1099</v>
      </c>
      <c r="D110" s="526">
        <v>0.82</v>
      </c>
      <c r="E110" s="520">
        <v>1.0901684210526312</v>
      </c>
      <c r="F110" s="328">
        <v>5039.6306688000013</v>
      </c>
      <c r="G110" s="329">
        <v>5039.6306688000013</v>
      </c>
      <c r="H110" s="329">
        <v>5039.6306688000013</v>
      </c>
      <c r="I110" s="480">
        <v>5039.6306688000013</v>
      </c>
      <c r="J110" s="329">
        <v>5039.6306688000013</v>
      </c>
      <c r="K110" s="329">
        <v>5039.6306688000013</v>
      </c>
      <c r="L110" s="341">
        <v>5039.6306688000013</v>
      </c>
      <c r="M110" s="18"/>
      <c r="O110" s="168"/>
      <c r="P110" s="168"/>
      <c r="Q110" s="168"/>
      <c r="R110" s="168"/>
      <c r="S110" s="152"/>
      <c r="T110" s="168"/>
      <c r="U110" s="168"/>
    </row>
    <row r="111" spans="1:21" ht="15.75" thickBot="1">
      <c r="A111" s="4"/>
      <c r="B111" s="389" t="s">
        <v>1100</v>
      </c>
      <c r="C111" s="193" t="s">
        <v>1101</v>
      </c>
      <c r="D111" s="528">
        <v>0.79</v>
      </c>
      <c r="E111" s="523">
        <v>1.0502842105263155</v>
      </c>
      <c r="F111" s="353">
        <v>4894.5481936000006</v>
      </c>
      <c r="G111" s="468">
        <v>4894.5481936000006</v>
      </c>
      <c r="H111" s="468">
        <v>4894.5481936000006</v>
      </c>
      <c r="I111" s="546">
        <v>4894.5481936000006</v>
      </c>
      <c r="J111" s="468">
        <v>4894.5481936000006</v>
      </c>
      <c r="K111" s="468">
        <v>4894.5481936000006</v>
      </c>
      <c r="L111" s="356">
        <v>4894.5481936000006</v>
      </c>
      <c r="M111" s="21"/>
      <c r="O111" s="168"/>
      <c r="P111" s="168"/>
      <c r="Q111" s="168"/>
      <c r="R111" s="168"/>
      <c r="S111" s="152"/>
      <c r="T111" s="168"/>
      <c r="U111" s="168"/>
    </row>
    <row r="112" spans="1:21">
      <c r="A112" s="4"/>
      <c r="B112" s="409" t="s">
        <v>1102</v>
      </c>
      <c r="C112" s="177" t="s">
        <v>1103</v>
      </c>
      <c r="D112" s="530">
        <v>0.76</v>
      </c>
      <c r="E112" s="511">
        <v>1.01</v>
      </c>
      <c r="F112" s="348">
        <v>4660.4721280000003</v>
      </c>
      <c r="G112" s="529">
        <v>4660.4721280000003</v>
      </c>
      <c r="H112" s="529">
        <v>4660.4721280000003</v>
      </c>
      <c r="I112" s="545">
        <v>4660.4721280000003</v>
      </c>
      <c r="J112" s="529">
        <v>4660.4721280000003</v>
      </c>
      <c r="K112" s="529">
        <v>4660.4721280000003</v>
      </c>
      <c r="L112" s="351">
        <v>4660.4721280000003</v>
      </c>
      <c r="M112" s="22"/>
      <c r="O112" s="168"/>
      <c r="P112" s="168"/>
      <c r="Q112" s="168"/>
      <c r="R112" s="168"/>
      <c r="S112" s="152"/>
      <c r="T112" s="168"/>
      <c r="U112" s="168"/>
    </row>
    <row r="113" spans="1:21">
      <c r="A113" s="12"/>
      <c r="B113" s="388" t="s">
        <v>1104</v>
      </c>
      <c r="C113" s="185" t="s">
        <v>1105</v>
      </c>
      <c r="D113" s="526">
        <v>0.72</v>
      </c>
      <c r="E113" s="520">
        <v>0.95684210526315783</v>
      </c>
      <c r="F113" s="328">
        <v>4490.4296528000004</v>
      </c>
      <c r="G113" s="329">
        <v>4490.4296528000004</v>
      </c>
      <c r="H113" s="329">
        <v>4490.4296528000004</v>
      </c>
      <c r="I113" s="480">
        <v>4490.4296528000004</v>
      </c>
      <c r="J113" s="329">
        <v>4490.4296528000004</v>
      </c>
      <c r="K113" s="329">
        <v>4490.4296528000004</v>
      </c>
      <c r="L113" s="341">
        <v>4490.4296528000004</v>
      </c>
      <c r="M113" s="23"/>
      <c r="O113" s="168"/>
      <c r="P113" s="168"/>
      <c r="Q113" s="168"/>
      <c r="R113" s="168"/>
      <c r="S113" s="152"/>
      <c r="T113" s="168"/>
      <c r="U113" s="168"/>
    </row>
    <row r="114" spans="1:21">
      <c r="A114" s="19"/>
      <c r="B114" s="388" t="s">
        <v>1106</v>
      </c>
      <c r="C114" s="185" t="s">
        <v>1107</v>
      </c>
      <c r="D114" s="526">
        <v>0.69</v>
      </c>
      <c r="E114" s="520">
        <v>0.91697368421052616</v>
      </c>
      <c r="F114" s="328">
        <v>4300.8503824000009</v>
      </c>
      <c r="G114" s="329">
        <v>4300.8503824000009</v>
      </c>
      <c r="H114" s="329">
        <v>4300.8503824000009</v>
      </c>
      <c r="I114" s="480">
        <v>4300.8503824000009</v>
      </c>
      <c r="J114" s="329">
        <v>4300.8503824000009</v>
      </c>
      <c r="K114" s="329">
        <v>4300.8503824000009</v>
      </c>
      <c r="L114" s="341">
        <v>4300.8503824000009</v>
      </c>
      <c r="M114" s="22"/>
      <c r="O114" s="168"/>
      <c r="P114" s="168"/>
      <c r="Q114" s="168"/>
      <c r="R114" s="168"/>
      <c r="S114" s="152"/>
      <c r="T114" s="168"/>
      <c r="U114" s="168"/>
    </row>
    <row r="115" spans="1:21">
      <c r="A115" s="19"/>
      <c r="B115" s="388" t="s">
        <v>1108</v>
      </c>
      <c r="C115" s="185" t="s">
        <v>1109</v>
      </c>
      <c r="D115" s="526">
        <v>0.69</v>
      </c>
      <c r="E115" s="520">
        <v>0.91697368421052616</v>
      </c>
      <c r="F115" s="328">
        <v>4186.1511119999996</v>
      </c>
      <c r="G115" s="329">
        <v>4186.1511119999996</v>
      </c>
      <c r="H115" s="329">
        <v>4186.1511119999996</v>
      </c>
      <c r="I115" s="480">
        <v>4186.1511119999996</v>
      </c>
      <c r="J115" s="329">
        <v>4186.1511119999996</v>
      </c>
      <c r="K115" s="329">
        <v>4186.1511119999996</v>
      </c>
      <c r="L115" s="341">
        <v>4186.1511119999996</v>
      </c>
      <c r="M115" s="24"/>
      <c r="O115" s="168"/>
      <c r="P115" s="168"/>
      <c r="Q115" s="168"/>
      <c r="R115" s="168"/>
      <c r="S115" s="152"/>
      <c r="T115" s="168"/>
      <c r="U115" s="168"/>
    </row>
    <row r="116" spans="1:21">
      <c r="A116" s="12"/>
      <c r="B116" s="388" t="s">
        <v>1110</v>
      </c>
      <c r="C116" s="185" t="s">
        <v>1111</v>
      </c>
      <c r="D116" s="526">
        <v>0.63</v>
      </c>
      <c r="E116" s="520">
        <v>0.83723684210526306</v>
      </c>
      <c r="F116" s="328">
        <v>3966.1886368000005</v>
      </c>
      <c r="G116" s="329">
        <v>3966.1886368000005</v>
      </c>
      <c r="H116" s="329">
        <v>3966.1886368000005</v>
      </c>
      <c r="I116" s="480">
        <v>3966.1886368000005</v>
      </c>
      <c r="J116" s="329">
        <v>3966.1886368000005</v>
      </c>
      <c r="K116" s="329">
        <v>3966.1886368000005</v>
      </c>
      <c r="L116" s="341">
        <v>3966.1886368000005</v>
      </c>
      <c r="M116" s="7"/>
      <c r="O116" s="168"/>
      <c r="P116" s="168"/>
      <c r="Q116" s="168"/>
      <c r="R116" s="168"/>
      <c r="S116" s="152"/>
      <c r="T116" s="168"/>
      <c r="U116" s="168"/>
    </row>
    <row r="117" spans="1:21">
      <c r="A117" s="10"/>
      <c r="B117" s="388" t="s">
        <v>1112</v>
      </c>
      <c r="C117" s="185" t="s">
        <v>1113</v>
      </c>
      <c r="D117" s="526">
        <v>0.6</v>
      </c>
      <c r="E117" s="520">
        <v>0.79736842105263139</v>
      </c>
      <c r="F117" s="328">
        <v>3776.6093664</v>
      </c>
      <c r="G117" s="329">
        <v>3776.6093664</v>
      </c>
      <c r="H117" s="329">
        <v>3776.6093664</v>
      </c>
      <c r="I117" s="480">
        <v>3776.6093664</v>
      </c>
      <c r="J117" s="329">
        <v>3776.6093664</v>
      </c>
      <c r="K117" s="329">
        <v>3776.6093664</v>
      </c>
      <c r="L117" s="341">
        <v>3776.6093664</v>
      </c>
      <c r="M117" s="9"/>
      <c r="O117" s="168"/>
      <c r="P117" s="168"/>
      <c r="Q117" s="168"/>
      <c r="R117" s="168"/>
      <c r="S117" s="152"/>
      <c r="T117" s="168"/>
      <c r="U117" s="168"/>
    </row>
    <row r="118" spans="1:21">
      <c r="A118" s="4"/>
      <c r="B118" s="388" t="s">
        <v>1114</v>
      </c>
      <c r="C118" s="185" t="s">
        <v>1115</v>
      </c>
      <c r="D118" s="526">
        <v>0.56000000000000005</v>
      </c>
      <c r="E118" s="520">
        <v>0.74421052631578932</v>
      </c>
      <c r="F118" s="328">
        <v>3562.0700960000008</v>
      </c>
      <c r="G118" s="329">
        <v>3562.0700960000008</v>
      </c>
      <c r="H118" s="329">
        <v>3562.0700960000008</v>
      </c>
      <c r="I118" s="480">
        <v>3562.0700960000008</v>
      </c>
      <c r="J118" s="329">
        <v>3562.0700960000008</v>
      </c>
      <c r="K118" s="329">
        <v>3562.0700960000008</v>
      </c>
      <c r="L118" s="341">
        <v>3562.0700960000008</v>
      </c>
      <c r="M118" s="11"/>
      <c r="O118" s="168"/>
      <c r="P118" s="168"/>
      <c r="Q118" s="168"/>
      <c r="R118" s="168"/>
      <c r="S118" s="152"/>
      <c r="T118" s="168"/>
      <c r="U118" s="168"/>
    </row>
    <row r="119" spans="1:21">
      <c r="A119" s="37"/>
      <c r="B119" s="388" t="s">
        <v>1116</v>
      </c>
      <c r="C119" s="185" t="s">
        <v>1117</v>
      </c>
      <c r="D119" s="526">
        <v>0.53</v>
      </c>
      <c r="E119" s="520">
        <v>0.70434210526315766</v>
      </c>
      <c r="F119" s="328">
        <v>3372.4908256000008</v>
      </c>
      <c r="G119" s="329">
        <v>3372.4908256000008</v>
      </c>
      <c r="H119" s="329">
        <v>3372.4908256000008</v>
      </c>
      <c r="I119" s="480">
        <v>3372.4908256000008</v>
      </c>
      <c r="J119" s="329">
        <v>3372.4908256000008</v>
      </c>
      <c r="K119" s="329">
        <v>3372.4908256000008</v>
      </c>
      <c r="L119" s="341">
        <v>3372.4908256000008</v>
      </c>
      <c r="M119" s="18"/>
      <c r="O119" s="168"/>
      <c r="P119" s="168"/>
      <c r="Q119" s="168"/>
      <c r="R119" s="168"/>
      <c r="S119" s="152"/>
      <c r="T119" s="168"/>
      <c r="U119" s="168"/>
    </row>
    <row r="120" spans="1:21" ht="15.75" thickBot="1">
      <c r="A120" s="8"/>
      <c r="B120" s="410" t="s">
        <v>1118</v>
      </c>
      <c r="C120" s="247" t="s">
        <v>1119</v>
      </c>
      <c r="D120" s="527">
        <v>0.5</v>
      </c>
      <c r="E120" s="531">
        <v>0.66447368421052611</v>
      </c>
      <c r="F120" s="331">
        <v>3227.4083504</v>
      </c>
      <c r="G120" s="332">
        <v>3227.4083504</v>
      </c>
      <c r="H120" s="332">
        <v>3227.4083504</v>
      </c>
      <c r="I120" s="481">
        <v>3227.4083504</v>
      </c>
      <c r="J120" s="332">
        <v>3227.4083504</v>
      </c>
      <c r="K120" s="332">
        <v>3227.4083504</v>
      </c>
      <c r="L120" s="364">
        <v>3227.4083504</v>
      </c>
      <c r="M120" s="5"/>
      <c r="O120" s="168"/>
      <c r="P120" s="168"/>
      <c r="Q120" s="168"/>
      <c r="R120" s="168"/>
      <c r="S120" s="152"/>
      <c r="T120" s="168"/>
      <c r="U120" s="168"/>
    </row>
    <row r="121" spans="1:21" ht="15.75" thickBot="1">
      <c r="A121" s="38"/>
      <c r="B121" s="719" t="s">
        <v>1120</v>
      </c>
      <c r="C121" s="720"/>
      <c r="D121" s="720"/>
      <c r="E121" s="720"/>
      <c r="F121" s="720"/>
      <c r="G121" s="720"/>
      <c r="H121" s="720"/>
      <c r="I121" s="720"/>
      <c r="J121" s="720"/>
      <c r="K121" s="720"/>
      <c r="L121" s="721"/>
      <c r="M121" s="20"/>
    </row>
    <row r="122" spans="1:21">
      <c r="A122" s="8"/>
      <c r="B122" s="506" t="s">
        <v>1121</v>
      </c>
      <c r="C122" s="201" t="s">
        <v>1122</v>
      </c>
      <c r="D122" s="507">
        <v>4.75</v>
      </c>
      <c r="E122" s="508">
        <v>6542</v>
      </c>
      <c r="F122" s="375">
        <v>42035.034204799995</v>
      </c>
      <c r="G122" s="337">
        <v>45633.829404800003</v>
      </c>
      <c r="H122" s="337"/>
      <c r="I122" s="547"/>
      <c r="J122" s="532"/>
      <c r="K122" s="532"/>
      <c r="L122" s="533"/>
      <c r="M122" s="11"/>
      <c r="O122" s="152"/>
      <c r="P122" s="163"/>
      <c r="Q122" s="164"/>
      <c r="R122" s="164"/>
      <c r="S122" s="164"/>
      <c r="T122" s="164"/>
      <c r="U122" s="164"/>
    </row>
    <row r="123" spans="1:21">
      <c r="A123" s="39"/>
      <c r="B123" s="518" t="s">
        <v>1123</v>
      </c>
      <c r="C123" s="185" t="s">
        <v>1124</v>
      </c>
      <c r="D123" s="519">
        <v>4.71</v>
      </c>
      <c r="E123" s="520">
        <v>6.4869094736842108</v>
      </c>
      <c r="F123" s="377">
        <v>41696.826703999992</v>
      </c>
      <c r="G123" s="330">
        <v>45265.631944000008</v>
      </c>
      <c r="H123" s="330"/>
      <c r="I123" s="548"/>
      <c r="J123" s="534"/>
      <c r="K123" s="534"/>
      <c r="L123" s="535"/>
      <c r="M123" s="11"/>
      <c r="O123" s="152"/>
      <c r="P123" s="163"/>
      <c r="Q123" s="164"/>
      <c r="R123" s="164"/>
      <c r="S123" s="164"/>
      <c r="T123" s="164"/>
      <c r="U123" s="164"/>
    </row>
    <row r="124" spans="1:21">
      <c r="A124" s="40"/>
      <c r="B124" s="518" t="s">
        <v>1125</v>
      </c>
      <c r="C124" s="185" t="s">
        <v>1126</v>
      </c>
      <c r="D124" s="519">
        <v>4.67</v>
      </c>
      <c r="E124" s="520">
        <v>6.4318189473684217</v>
      </c>
      <c r="F124" s="377">
        <v>41358.619203200004</v>
      </c>
      <c r="G124" s="330">
        <v>44897.434483199999</v>
      </c>
      <c r="H124" s="330"/>
      <c r="I124" s="548"/>
      <c r="J124" s="534"/>
      <c r="K124" s="534"/>
      <c r="L124" s="535"/>
      <c r="M124" s="20"/>
      <c r="O124" s="152"/>
      <c r="P124" s="163"/>
      <c r="Q124" s="164"/>
      <c r="R124" s="164"/>
      <c r="S124" s="164"/>
      <c r="T124" s="164"/>
      <c r="U124" s="164"/>
    </row>
    <row r="125" spans="1:21">
      <c r="A125" s="41"/>
      <c r="B125" s="518" t="s">
        <v>1127</v>
      </c>
      <c r="C125" s="185" t="s">
        <v>1128</v>
      </c>
      <c r="D125" s="519">
        <v>4.63</v>
      </c>
      <c r="E125" s="520">
        <v>6.3767284210526327</v>
      </c>
      <c r="F125" s="377">
        <v>41020.411702400001</v>
      </c>
      <c r="G125" s="330">
        <v>44529.237022400019</v>
      </c>
      <c r="H125" s="330"/>
      <c r="I125" s="548"/>
      <c r="J125" s="534"/>
      <c r="K125" s="534"/>
      <c r="L125" s="535"/>
      <c r="M125" s="5"/>
      <c r="O125" s="152"/>
      <c r="P125" s="163"/>
      <c r="Q125" s="164"/>
      <c r="R125" s="164"/>
      <c r="S125" s="164"/>
      <c r="T125" s="164"/>
      <c r="U125" s="164"/>
    </row>
    <row r="126" spans="1:21">
      <c r="A126" s="19"/>
      <c r="B126" s="518" t="s">
        <v>1129</v>
      </c>
      <c r="C126" s="185" t="s">
        <v>1130</v>
      </c>
      <c r="D126" s="519">
        <v>4.59</v>
      </c>
      <c r="E126" s="520">
        <v>6.3216378947368437</v>
      </c>
      <c r="F126" s="377">
        <v>40682.204201599998</v>
      </c>
      <c r="G126" s="330">
        <v>44161.039561600017</v>
      </c>
      <c r="H126" s="330"/>
      <c r="I126" s="548"/>
      <c r="J126" s="534"/>
      <c r="K126" s="534"/>
      <c r="L126" s="535"/>
      <c r="M126" s="18"/>
      <c r="O126" s="152"/>
      <c r="P126" s="163"/>
      <c r="Q126" s="164"/>
      <c r="R126" s="164"/>
      <c r="S126" s="164"/>
      <c r="T126" s="164"/>
      <c r="U126" s="164"/>
    </row>
    <row r="127" spans="1:21" ht="15.75" thickBot="1">
      <c r="A127" s="4"/>
      <c r="B127" s="521" t="s">
        <v>1131</v>
      </c>
      <c r="C127" s="193" t="s">
        <v>1132</v>
      </c>
      <c r="D127" s="522">
        <v>4.55</v>
      </c>
      <c r="E127" s="523">
        <v>6.2665473684210538</v>
      </c>
      <c r="F127" s="426">
        <v>40289.0771504</v>
      </c>
      <c r="G127" s="354">
        <v>43737.922550400006</v>
      </c>
      <c r="H127" s="354"/>
      <c r="I127" s="549"/>
      <c r="J127" s="536"/>
      <c r="K127" s="536"/>
      <c r="L127" s="537"/>
      <c r="M127" s="21"/>
      <c r="O127" s="152"/>
      <c r="P127" s="163"/>
      <c r="Q127" s="164"/>
      <c r="R127" s="164"/>
      <c r="S127" s="164"/>
      <c r="T127" s="164"/>
      <c r="U127" s="164"/>
    </row>
    <row r="128" spans="1:21">
      <c r="A128" s="10"/>
      <c r="B128" s="506" t="s">
        <v>1133</v>
      </c>
      <c r="C128" s="201" t="s">
        <v>1134</v>
      </c>
      <c r="D128" s="507">
        <v>4.51</v>
      </c>
      <c r="E128" s="508">
        <v>6215</v>
      </c>
      <c r="F128" s="428">
        <v>36698.345403200001</v>
      </c>
      <c r="G128" s="349">
        <v>40439.277569600003</v>
      </c>
      <c r="H128" s="349">
        <v>44346.5409296</v>
      </c>
      <c r="I128" s="550"/>
      <c r="J128" s="538"/>
      <c r="K128" s="538"/>
      <c r="L128" s="539"/>
      <c r="M128" s="22"/>
      <c r="O128" s="152"/>
      <c r="P128" s="163"/>
      <c r="Q128" s="163"/>
      <c r="R128" s="164"/>
      <c r="S128" s="164"/>
      <c r="T128" s="164"/>
      <c r="U128" s="164"/>
    </row>
    <row r="129" spans="1:21">
      <c r="A129" s="12"/>
      <c r="B129" s="518" t="s">
        <v>1135</v>
      </c>
      <c r="C129" s="185" t="s">
        <v>1136</v>
      </c>
      <c r="D129" s="519">
        <v>4.47</v>
      </c>
      <c r="E129" s="520">
        <v>6.1598780487804881</v>
      </c>
      <c r="F129" s="377">
        <v>36387.346569599998</v>
      </c>
      <c r="G129" s="330">
        <v>40096.785788800007</v>
      </c>
      <c r="H129" s="330">
        <v>43969.774908800013</v>
      </c>
      <c r="I129" s="548"/>
      <c r="J129" s="534"/>
      <c r="K129" s="534"/>
      <c r="L129" s="535"/>
      <c r="M129" s="23"/>
      <c r="O129" s="152"/>
      <c r="P129" s="163"/>
      <c r="Q129" s="163"/>
      <c r="R129" s="164"/>
      <c r="S129" s="164"/>
      <c r="T129" s="164"/>
      <c r="U129" s="164"/>
    </row>
    <row r="130" spans="1:21">
      <c r="A130" s="19"/>
      <c r="B130" s="518" t="s">
        <v>1137</v>
      </c>
      <c r="C130" s="185" t="s">
        <v>1138</v>
      </c>
      <c r="D130" s="519">
        <v>4.43</v>
      </c>
      <c r="E130" s="520">
        <v>6.1047560975609754</v>
      </c>
      <c r="F130" s="377">
        <v>36076.347735999996</v>
      </c>
      <c r="G130" s="330">
        <v>39754.294007999997</v>
      </c>
      <c r="H130" s="330">
        <v>43593.008887999997</v>
      </c>
      <c r="I130" s="548"/>
      <c r="J130" s="534"/>
      <c r="K130" s="534"/>
      <c r="L130" s="535"/>
      <c r="M130" s="22"/>
      <c r="O130" s="152"/>
      <c r="P130" s="163"/>
      <c r="Q130" s="163"/>
      <c r="R130" s="164"/>
      <c r="S130" s="164"/>
      <c r="T130" s="164"/>
      <c r="U130" s="164"/>
    </row>
    <row r="131" spans="1:21">
      <c r="A131" s="19"/>
      <c r="B131" s="518" t="s">
        <v>1139</v>
      </c>
      <c r="C131" s="185" t="s">
        <v>1140</v>
      </c>
      <c r="D131" s="519">
        <v>4.3899999999999997</v>
      </c>
      <c r="E131" s="520">
        <v>6.0496341463414636</v>
      </c>
      <c r="F131" s="377">
        <v>35765.348902400001</v>
      </c>
      <c r="G131" s="330">
        <v>39411.802227200002</v>
      </c>
      <c r="H131" s="330">
        <v>43216.24286720001</v>
      </c>
      <c r="I131" s="548"/>
      <c r="J131" s="534"/>
      <c r="K131" s="534"/>
      <c r="L131" s="535"/>
      <c r="M131" s="24"/>
      <c r="O131" s="152"/>
      <c r="P131" s="163"/>
      <c r="Q131" s="163"/>
      <c r="R131" s="164"/>
      <c r="S131" s="164"/>
      <c r="T131" s="164"/>
      <c r="U131" s="164"/>
    </row>
    <row r="132" spans="1:21">
      <c r="A132" s="12"/>
      <c r="B132" s="518" t="s">
        <v>1141</v>
      </c>
      <c r="C132" s="185" t="s">
        <v>1142</v>
      </c>
      <c r="D132" s="519">
        <v>4.3499999999999996</v>
      </c>
      <c r="E132" s="520">
        <v>5.9945121951219518</v>
      </c>
      <c r="F132" s="377">
        <v>35454.350068800006</v>
      </c>
      <c r="G132" s="330">
        <v>39069.310446400006</v>
      </c>
      <c r="H132" s="330">
        <v>42839.476846399994</v>
      </c>
      <c r="I132" s="548"/>
      <c r="J132" s="534"/>
      <c r="K132" s="534"/>
      <c r="L132" s="535"/>
      <c r="M132" s="7"/>
      <c r="O132" s="152"/>
      <c r="P132" s="163"/>
      <c r="Q132" s="163"/>
      <c r="R132" s="164"/>
      <c r="S132" s="164"/>
      <c r="T132" s="164"/>
      <c r="U132" s="164"/>
    </row>
    <row r="133" spans="1:21" ht="15.75" thickBot="1">
      <c r="A133" s="10"/>
      <c r="B133" s="521" t="s">
        <v>1143</v>
      </c>
      <c r="C133" s="193" t="s">
        <v>1144</v>
      </c>
      <c r="D133" s="522">
        <v>4.3099999999999996</v>
      </c>
      <c r="E133" s="523">
        <v>5.93939024390244</v>
      </c>
      <c r="F133" s="426">
        <v>35095.609598400006</v>
      </c>
      <c r="G133" s="354">
        <v>38671.899115200002</v>
      </c>
      <c r="H133" s="354">
        <v>42407.791275199997</v>
      </c>
      <c r="I133" s="549"/>
      <c r="J133" s="536"/>
      <c r="K133" s="536"/>
      <c r="L133" s="537"/>
      <c r="M133" s="9"/>
      <c r="O133" s="152"/>
      <c r="P133" s="163"/>
      <c r="Q133" s="163"/>
      <c r="R133" s="164"/>
      <c r="S133" s="164"/>
      <c r="T133" s="164"/>
      <c r="U133" s="164"/>
    </row>
    <row r="134" spans="1:21">
      <c r="A134" s="4"/>
      <c r="B134" s="386" t="s">
        <v>1145</v>
      </c>
      <c r="C134" s="201" t="s">
        <v>1146</v>
      </c>
      <c r="D134" s="524">
        <v>4.2699999999999996</v>
      </c>
      <c r="E134" s="525">
        <v>5.8879999999999999</v>
      </c>
      <c r="F134" s="324">
        <v>32886.060167999996</v>
      </c>
      <c r="G134" s="326">
        <v>35199.571367999997</v>
      </c>
      <c r="H134" s="326">
        <v>38737.190023999996</v>
      </c>
      <c r="I134" s="484"/>
      <c r="J134" s="326"/>
      <c r="K134" s="338"/>
      <c r="L134" s="327"/>
      <c r="M134" s="11"/>
      <c r="O134" s="152"/>
      <c r="P134" s="163"/>
      <c r="Q134" s="163"/>
      <c r="R134" s="164"/>
      <c r="S134" s="164"/>
      <c r="T134" s="164"/>
      <c r="U134" s="164"/>
    </row>
    <row r="135" spans="1:21">
      <c r="A135" s="12"/>
      <c r="B135" s="388" t="s">
        <v>1147</v>
      </c>
      <c r="C135" s="185" t="s">
        <v>1148</v>
      </c>
      <c r="D135" s="519">
        <v>4.2300000000000004</v>
      </c>
      <c r="E135" s="520">
        <v>5.8328430913348948</v>
      </c>
      <c r="F135" s="328">
        <v>32592.198454400004</v>
      </c>
      <c r="G135" s="330">
        <v>34884.288254400002</v>
      </c>
      <c r="H135" s="330">
        <v>38390.413963200008</v>
      </c>
      <c r="I135" s="483"/>
      <c r="J135" s="330"/>
      <c r="K135" s="340"/>
      <c r="L135" s="341"/>
      <c r="M135" s="18"/>
      <c r="O135" s="152"/>
      <c r="P135" s="163"/>
      <c r="Q135" s="163"/>
      <c r="R135" s="164"/>
      <c r="S135" s="164"/>
      <c r="T135" s="164"/>
      <c r="U135" s="164"/>
    </row>
    <row r="136" spans="1:21">
      <c r="A136" s="10"/>
      <c r="B136" s="388" t="s">
        <v>1149</v>
      </c>
      <c r="C136" s="185" t="s">
        <v>1150</v>
      </c>
      <c r="D136" s="519">
        <v>4.1900000000000004</v>
      </c>
      <c r="E136" s="520">
        <v>5.7776861826697896</v>
      </c>
      <c r="F136" s="328">
        <v>32298.336740800005</v>
      </c>
      <c r="G136" s="330">
        <v>34569.005140800007</v>
      </c>
      <c r="H136" s="330">
        <v>38043.637902400005</v>
      </c>
      <c r="I136" s="483"/>
      <c r="J136" s="330"/>
      <c r="K136" s="340"/>
      <c r="L136" s="341"/>
      <c r="M136" s="5"/>
      <c r="O136" s="152"/>
      <c r="P136" s="163"/>
      <c r="Q136" s="163"/>
      <c r="R136" s="164"/>
      <c r="S136" s="164"/>
      <c r="T136" s="164"/>
      <c r="U136" s="164"/>
    </row>
    <row r="137" spans="1:21">
      <c r="A137" s="10"/>
      <c r="B137" s="388" t="s">
        <v>1151</v>
      </c>
      <c r="C137" s="185" t="s">
        <v>1152</v>
      </c>
      <c r="D137" s="519">
        <v>4.1500000000000004</v>
      </c>
      <c r="E137" s="520">
        <v>5.7225292740046836</v>
      </c>
      <c r="F137" s="328">
        <v>32004.475027200006</v>
      </c>
      <c r="G137" s="330">
        <v>34253.722027199998</v>
      </c>
      <c r="H137" s="330">
        <v>37696.861841599988</v>
      </c>
      <c r="I137" s="483"/>
      <c r="J137" s="330"/>
      <c r="K137" s="340"/>
      <c r="L137" s="341"/>
      <c r="M137" s="20"/>
      <c r="O137" s="152"/>
      <c r="P137" s="163"/>
      <c r="Q137" s="163"/>
      <c r="R137" s="164"/>
      <c r="S137" s="164"/>
      <c r="T137" s="164"/>
      <c r="U137" s="164"/>
    </row>
    <row r="138" spans="1:21">
      <c r="A138" s="10"/>
      <c r="B138" s="388" t="s">
        <v>1153</v>
      </c>
      <c r="C138" s="185" t="s">
        <v>1154</v>
      </c>
      <c r="D138" s="519">
        <v>4.1100000000000003</v>
      </c>
      <c r="E138" s="520">
        <v>5.6673723653395776</v>
      </c>
      <c r="F138" s="328">
        <v>31710.61331360001</v>
      </c>
      <c r="G138" s="330">
        <v>33938.438913600003</v>
      </c>
      <c r="H138" s="330">
        <v>37350.0857808</v>
      </c>
      <c r="I138" s="483"/>
      <c r="J138" s="330"/>
      <c r="K138" s="340"/>
      <c r="L138" s="341"/>
      <c r="M138" s="11"/>
      <c r="O138" s="152"/>
      <c r="P138" s="163"/>
      <c r="Q138" s="163"/>
      <c r="R138" s="164"/>
      <c r="S138" s="164"/>
      <c r="T138" s="164"/>
      <c r="U138" s="164"/>
    </row>
    <row r="139" spans="1:21" ht="15.75" thickBot="1">
      <c r="A139" s="4"/>
      <c r="B139" s="389" t="s">
        <v>1155</v>
      </c>
      <c r="C139" s="193" t="s">
        <v>1156</v>
      </c>
      <c r="D139" s="528">
        <v>4.07</v>
      </c>
      <c r="E139" s="523">
        <v>5.6120000000000001</v>
      </c>
      <c r="F139" s="353">
        <v>31369.009963199998</v>
      </c>
      <c r="G139" s="354">
        <v>33575.414163200003</v>
      </c>
      <c r="H139" s="354">
        <v>36948.390169600003</v>
      </c>
      <c r="I139" s="489"/>
      <c r="J139" s="354"/>
      <c r="K139" s="355"/>
      <c r="L139" s="356"/>
      <c r="M139" s="11"/>
      <c r="O139" s="152"/>
      <c r="P139" s="163"/>
      <c r="Q139" s="163"/>
      <c r="R139" s="164"/>
      <c r="S139" s="164"/>
      <c r="T139" s="164"/>
      <c r="U139" s="164"/>
    </row>
    <row r="140" spans="1:21">
      <c r="A140" s="12"/>
      <c r="B140" s="386" t="s">
        <v>1157</v>
      </c>
      <c r="C140" s="540" t="s">
        <v>1158</v>
      </c>
      <c r="D140" s="524">
        <v>4.03</v>
      </c>
      <c r="E140" s="525">
        <v>5.5609999999999999</v>
      </c>
      <c r="F140" s="348">
        <v>29764.158569600004</v>
      </c>
      <c r="G140" s="349">
        <v>31949.141369600005</v>
      </c>
      <c r="H140" s="349">
        <v>34134.124169600007</v>
      </c>
      <c r="I140" s="488">
        <v>36601.6141088</v>
      </c>
      <c r="J140" s="349"/>
      <c r="K140" s="350"/>
      <c r="L140" s="351"/>
      <c r="M140" s="20"/>
      <c r="O140" s="152"/>
      <c r="P140" s="163"/>
      <c r="Q140" s="163"/>
      <c r="R140" s="152"/>
      <c r="S140" s="152"/>
      <c r="T140" s="164"/>
      <c r="U140" s="164"/>
    </row>
    <row r="141" spans="1:21">
      <c r="A141" s="12"/>
      <c r="B141" s="409" t="s">
        <v>1159</v>
      </c>
      <c r="C141" s="177" t="s">
        <v>1160</v>
      </c>
      <c r="D141" s="510">
        <v>3.99</v>
      </c>
      <c r="E141" s="511">
        <v>5.5058039702233241</v>
      </c>
      <c r="F141" s="324">
        <v>29483.149696000004</v>
      </c>
      <c r="G141" s="326">
        <v>31646.711096000003</v>
      </c>
      <c r="H141" s="326">
        <v>33810.272495999998</v>
      </c>
      <c r="I141" s="484">
        <v>36254.838047999998</v>
      </c>
      <c r="J141" s="326"/>
      <c r="K141" s="338"/>
      <c r="L141" s="327"/>
      <c r="M141" s="5"/>
      <c r="O141" s="152"/>
      <c r="P141" s="163"/>
      <c r="Q141" s="163"/>
      <c r="R141" s="152"/>
      <c r="S141" s="152"/>
      <c r="T141" s="164"/>
      <c r="U141" s="164"/>
    </row>
    <row r="142" spans="1:21">
      <c r="A142" s="10"/>
      <c r="B142" s="388" t="s">
        <v>1161</v>
      </c>
      <c r="C142" s="185" t="s">
        <v>1162</v>
      </c>
      <c r="D142" s="519">
        <v>3.9529999999999998</v>
      </c>
      <c r="E142" s="520">
        <v>5.4547476426798998</v>
      </c>
      <c r="F142" s="328">
        <v>29209.628822400005</v>
      </c>
      <c r="G142" s="330">
        <v>31351.768822400005</v>
      </c>
      <c r="H142" s="330">
        <v>33493.908822400001</v>
      </c>
      <c r="I142" s="483">
        <v>35915.549987200007</v>
      </c>
      <c r="J142" s="330"/>
      <c r="K142" s="340"/>
      <c r="L142" s="341"/>
      <c r="M142" s="18"/>
      <c r="O142" s="152"/>
      <c r="P142" s="163"/>
      <c r="Q142" s="163"/>
      <c r="R142" s="152"/>
      <c r="S142" s="152"/>
      <c r="T142" s="164"/>
      <c r="U142" s="164"/>
    </row>
    <row r="143" spans="1:21">
      <c r="A143" s="4"/>
      <c r="B143" s="388" t="s">
        <v>1163</v>
      </c>
      <c r="C143" s="541" t="s">
        <v>1164</v>
      </c>
      <c r="D143" s="519">
        <v>3.91</v>
      </c>
      <c r="E143" s="520">
        <v>5.3954119106699743</v>
      </c>
      <c r="F143" s="328">
        <v>28921.131948800004</v>
      </c>
      <c r="G143" s="330">
        <v>31041.850548799997</v>
      </c>
      <c r="H143" s="330">
        <v>33162.569148800001</v>
      </c>
      <c r="I143" s="483">
        <v>35561.2859264</v>
      </c>
      <c r="J143" s="330"/>
      <c r="K143" s="340"/>
      <c r="L143" s="341"/>
      <c r="M143" s="20"/>
      <c r="O143" s="152"/>
      <c r="P143" s="163"/>
      <c r="Q143" s="163"/>
      <c r="R143" s="152"/>
      <c r="S143" s="152"/>
      <c r="T143" s="164"/>
      <c r="U143" s="164"/>
    </row>
    <row r="144" spans="1:21">
      <c r="A144" s="4"/>
      <c r="B144" s="409" t="s">
        <v>1165</v>
      </c>
      <c r="C144" s="177" t="s">
        <v>1166</v>
      </c>
      <c r="D144" s="530">
        <v>3.87</v>
      </c>
      <c r="E144" s="520">
        <v>5.34</v>
      </c>
      <c r="F144" s="324">
        <v>28640.123075200001</v>
      </c>
      <c r="G144" s="326">
        <v>30739.420275200002</v>
      </c>
      <c r="H144" s="326">
        <v>32838.717475199999</v>
      </c>
      <c r="I144" s="484">
        <v>35214.509865600012</v>
      </c>
      <c r="J144" s="326"/>
      <c r="K144" s="338"/>
      <c r="L144" s="327"/>
      <c r="M144" s="5"/>
      <c r="O144" s="152"/>
      <c r="P144" s="163"/>
      <c r="Q144" s="163"/>
      <c r="R144" s="152"/>
      <c r="S144" s="152"/>
      <c r="T144" s="164"/>
      <c r="U144" s="164"/>
    </row>
    <row r="145" spans="1:21" ht="15.75" thickBot="1">
      <c r="A145" s="19"/>
      <c r="B145" s="389" t="s">
        <v>1167</v>
      </c>
      <c r="C145" s="193" t="s">
        <v>1168</v>
      </c>
      <c r="D145" s="522">
        <v>3.83</v>
      </c>
      <c r="E145" s="523">
        <v>5.2850000000000001</v>
      </c>
      <c r="F145" s="344">
        <v>28311.372564799993</v>
      </c>
      <c r="G145" s="345">
        <v>30389.248364800002</v>
      </c>
      <c r="H145" s="345">
        <v>32467.1241648</v>
      </c>
      <c r="I145" s="490">
        <v>34812.814254400007</v>
      </c>
      <c r="J145" s="345"/>
      <c r="K145" s="346"/>
      <c r="L145" s="347"/>
      <c r="M145" s="5"/>
      <c r="O145" s="152"/>
      <c r="P145" s="163"/>
      <c r="Q145" s="163"/>
      <c r="R145" s="152"/>
      <c r="S145" s="152"/>
      <c r="T145" s="164"/>
      <c r="U145" s="164"/>
    </row>
    <row r="146" spans="1:21">
      <c r="A146" s="12"/>
      <c r="B146" s="386" t="s">
        <v>1169</v>
      </c>
      <c r="C146" s="201" t="s">
        <v>1170</v>
      </c>
      <c r="D146" s="507">
        <v>3.8</v>
      </c>
      <c r="E146" s="525">
        <v>5.234</v>
      </c>
      <c r="F146" s="428">
        <v>26410.160171200001</v>
      </c>
      <c r="G146" s="349">
        <v>28055.323691199996</v>
      </c>
      <c r="H146" s="349">
        <v>29700.487211199998</v>
      </c>
      <c r="I146" s="545">
        <v>31756.9416112</v>
      </c>
      <c r="J146" s="349">
        <v>36958.7434736</v>
      </c>
      <c r="K146" s="350"/>
      <c r="L146" s="351"/>
      <c r="M146" s="5"/>
      <c r="O146" s="152"/>
      <c r="P146" s="163"/>
      <c r="Q146" s="163"/>
      <c r="R146" s="152"/>
      <c r="S146" s="152"/>
      <c r="T146" s="164"/>
      <c r="U146" s="164"/>
    </row>
    <row r="147" spans="1:21">
      <c r="A147" s="19"/>
      <c r="B147" s="388" t="s">
        <v>1171</v>
      </c>
      <c r="C147" s="185" t="s">
        <v>1172</v>
      </c>
      <c r="D147" s="519">
        <v>3.76</v>
      </c>
      <c r="E147" s="520">
        <v>5.1789052631578949</v>
      </c>
      <c r="F147" s="377">
        <v>26146.288417600001</v>
      </c>
      <c r="G147" s="330">
        <v>27774.3148176</v>
      </c>
      <c r="H147" s="330">
        <v>29402.341217600002</v>
      </c>
      <c r="I147" s="480">
        <v>31437.374217599998</v>
      </c>
      <c r="J147" s="330">
        <v>36586.261732800012</v>
      </c>
      <c r="K147" s="340"/>
      <c r="L147" s="341"/>
      <c r="M147" s="18"/>
      <c r="O147" s="152"/>
      <c r="P147" s="163"/>
      <c r="Q147" s="163"/>
      <c r="R147" s="152"/>
      <c r="S147" s="152"/>
      <c r="T147" s="164"/>
      <c r="U147" s="164"/>
    </row>
    <row r="148" spans="1:21">
      <c r="A148" s="19"/>
      <c r="B148" s="388" t="s">
        <v>1173</v>
      </c>
      <c r="C148" s="185" t="s">
        <v>1174</v>
      </c>
      <c r="D148" s="519">
        <v>3.72</v>
      </c>
      <c r="E148" s="520">
        <v>5.1238105263157907</v>
      </c>
      <c r="F148" s="377">
        <v>25882.416664000004</v>
      </c>
      <c r="G148" s="330">
        <v>27493.305943999996</v>
      </c>
      <c r="H148" s="330">
        <v>29104.195224000003</v>
      </c>
      <c r="I148" s="480">
        <v>31117.806823999999</v>
      </c>
      <c r="J148" s="330">
        <v>36213.779992000003</v>
      </c>
      <c r="K148" s="340"/>
      <c r="L148" s="341"/>
      <c r="M148" s="20"/>
      <c r="O148" s="152"/>
      <c r="P148" s="163"/>
      <c r="Q148" s="163"/>
      <c r="R148" s="152"/>
      <c r="S148" s="152"/>
      <c r="T148" s="164"/>
      <c r="U148" s="164"/>
    </row>
    <row r="149" spans="1:21">
      <c r="A149" s="4"/>
      <c r="B149" s="388" t="s">
        <v>1175</v>
      </c>
      <c r="C149" s="185" t="s">
        <v>1176</v>
      </c>
      <c r="D149" s="519">
        <v>3.68</v>
      </c>
      <c r="E149" s="520">
        <v>5.0687157894736856</v>
      </c>
      <c r="F149" s="377">
        <v>25618.544910400004</v>
      </c>
      <c r="G149" s="330">
        <v>27212.297070399996</v>
      </c>
      <c r="H149" s="330">
        <v>28806.049230400004</v>
      </c>
      <c r="I149" s="480">
        <v>30798.239430399997</v>
      </c>
      <c r="J149" s="330">
        <v>35841.298251200002</v>
      </c>
      <c r="K149" s="340"/>
      <c r="L149" s="341"/>
      <c r="M149" s="20"/>
      <c r="O149" s="152"/>
      <c r="P149" s="163"/>
      <c r="Q149" s="163"/>
      <c r="R149" s="152"/>
      <c r="S149" s="152"/>
      <c r="T149" s="164"/>
      <c r="U149" s="164"/>
    </row>
    <row r="150" spans="1:21">
      <c r="A150" s="4"/>
      <c r="B150" s="388" t="s">
        <v>1177</v>
      </c>
      <c r="C150" s="185" t="s">
        <v>1178</v>
      </c>
      <c r="D150" s="519">
        <v>3.64</v>
      </c>
      <c r="E150" s="520">
        <v>5.0136210526315805</v>
      </c>
      <c r="F150" s="377">
        <v>25306.931520000006</v>
      </c>
      <c r="G150" s="330">
        <v>26883.546560000003</v>
      </c>
      <c r="H150" s="330">
        <v>28460.161599999999</v>
      </c>
      <c r="I150" s="480">
        <v>30430.930400000001</v>
      </c>
      <c r="J150" s="330">
        <v>35413.896959999991</v>
      </c>
      <c r="K150" s="340"/>
      <c r="L150" s="341"/>
      <c r="M150" s="5"/>
      <c r="O150" s="152"/>
      <c r="P150" s="163"/>
      <c r="Q150" s="163"/>
      <c r="R150" s="152"/>
      <c r="S150" s="152"/>
      <c r="T150" s="164"/>
      <c r="U150" s="164"/>
    </row>
    <row r="151" spans="1:21" ht="15.75" thickBot="1">
      <c r="A151" s="37"/>
      <c r="B151" s="389" t="s">
        <v>1179</v>
      </c>
      <c r="C151" s="193" t="s">
        <v>1180</v>
      </c>
      <c r="D151" s="522">
        <v>3.6</v>
      </c>
      <c r="E151" s="523">
        <v>4.9585263157894754</v>
      </c>
      <c r="F151" s="426">
        <v>25043.059766400002</v>
      </c>
      <c r="G151" s="354">
        <v>26602.537686400003</v>
      </c>
      <c r="H151" s="354">
        <v>28162.015606399993</v>
      </c>
      <c r="I151" s="546">
        <v>30111.363006400003</v>
      </c>
      <c r="J151" s="354">
        <v>35041.415219200004</v>
      </c>
      <c r="K151" s="355"/>
      <c r="L151" s="356"/>
      <c r="M151" s="18"/>
      <c r="O151" s="152"/>
      <c r="P151" s="163"/>
      <c r="Q151" s="163"/>
      <c r="R151" s="152"/>
      <c r="S151" s="152"/>
      <c r="T151" s="164"/>
      <c r="U151" s="164"/>
    </row>
    <row r="152" spans="1:21">
      <c r="A152" s="8"/>
      <c r="B152" s="386" t="s">
        <v>1181</v>
      </c>
      <c r="C152" s="201" t="s">
        <v>1182</v>
      </c>
      <c r="D152" s="524">
        <v>3.56</v>
      </c>
      <c r="E152" s="525">
        <v>4.907</v>
      </c>
      <c r="F152" s="324">
        <v>23372.028659199997</v>
      </c>
      <c r="G152" s="326">
        <v>24779.188012800005</v>
      </c>
      <c r="H152" s="326">
        <v>25550.3584128</v>
      </c>
      <c r="I152" s="484">
        <v>27478.2844128</v>
      </c>
      <c r="J152" s="326">
        <v>31334.136412799999</v>
      </c>
      <c r="K152" s="338">
        <v>33126.592678400004</v>
      </c>
      <c r="L152" s="327"/>
      <c r="M152" s="18"/>
      <c r="O152" s="152"/>
      <c r="P152" s="163"/>
      <c r="Q152" s="163"/>
      <c r="R152" s="152"/>
      <c r="S152" s="152"/>
      <c r="T152" s="163"/>
      <c r="U152" s="164"/>
    </row>
    <row r="153" spans="1:21">
      <c r="A153" s="38"/>
      <c r="B153" s="388" t="s">
        <v>1183</v>
      </c>
      <c r="C153" s="185" t="s">
        <v>1184</v>
      </c>
      <c r="D153" s="519">
        <v>3.52</v>
      </c>
      <c r="E153" s="520">
        <v>4.8518651685393248</v>
      </c>
      <c r="F153" s="328">
        <v>23123.215148799998</v>
      </c>
      <c r="G153" s="330">
        <v>24515.316259199997</v>
      </c>
      <c r="H153" s="330">
        <v>25277.918099199997</v>
      </c>
      <c r="I153" s="483">
        <v>27184.4226992</v>
      </c>
      <c r="J153" s="330">
        <v>30997.431899200001</v>
      </c>
      <c r="K153" s="340">
        <v>32771.248057599994</v>
      </c>
      <c r="L153" s="341"/>
      <c r="M153" s="11"/>
      <c r="O153" s="152"/>
      <c r="P153" s="163"/>
      <c r="Q153" s="163"/>
      <c r="R153" s="152"/>
      <c r="S153" s="152"/>
      <c r="T153" s="163"/>
      <c r="U153" s="164"/>
    </row>
    <row r="154" spans="1:21">
      <c r="A154" s="8"/>
      <c r="B154" s="388" t="s">
        <v>1185</v>
      </c>
      <c r="C154" s="185" t="s">
        <v>1186</v>
      </c>
      <c r="D154" s="519">
        <v>3.48</v>
      </c>
      <c r="E154" s="520">
        <v>4.7967303370786505</v>
      </c>
      <c r="F154" s="328">
        <v>22874.401638399999</v>
      </c>
      <c r="G154" s="330">
        <v>24251.444505600004</v>
      </c>
      <c r="H154" s="330">
        <v>25005.477785600004</v>
      </c>
      <c r="I154" s="483">
        <v>26890.560985600001</v>
      </c>
      <c r="J154" s="330">
        <v>30660.727385600003</v>
      </c>
      <c r="K154" s="340">
        <v>32415.90343680001</v>
      </c>
      <c r="L154" s="341"/>
      <c r="M154" s="20"/>
      <c r="O154" s="152"/>
      <c r="P154" s="163"/>
      <c r="Q154" s="163"/>
      <c r="R154" s="152"/>
      <c r="S154" s="152"/>
      <c r="T154" s="163"/>
      <c r="U154" s="164"/>
    </row>
    <row r="155" spans="1:21">
      <c r="A155" s="39"/>
      <c r="B155" s="388" t="s">
        <v>1187</v>
      </c>
      <c r="C155" s="185" t="s">
        <v>1188</v>
      </c>
      <c r="D155" s="519">
        <v>3.44</v>
      </c>
      <c r="E155" s="520">
        <v>4.7415955056179762</v>
      </c>
      <c r="F155" s="328">
        <v>22625.588127999999</v>
      </c>
      <c r="G155" s="330">
        <v>23987.572752</v>
      </c>
      <c r="H155" s="330">
        <v>24733.037472000004</v>
      </c>
      <c r="I155" s="483">
        <v>26596.699271999998</v>
      </c>
      <c r="J155" s="330">
        <v>30324.022871999994</v>
      </c>
      <c r="K155" s="340">
        <v>32060.558815999997</v>
      </c>
      <c r="L155" s="341"/>
      <c r="M155" s="11"/>
      <c r="O155" s="152"/>
      <c r="P155" s="163"/>
      <c r="Q155" s="163"/>
      <c r="R155" s="152"/>
      <c r="S155" s="152"/>
      <c r="T155" s="163"/>
      <c r="U155" s="164"/>
    </row>
    <row r="156" spans="1:21">
      <c r="A156" s="40"/>
      <c r="B156" s="388" t="s">
        <v>1189</v>
      </c>
      <c r="C156" s="185" t="s">
        <v>1190</v>
      </c>
      <c r="D156" s="519">
        <v>3.4</v>
      </c>
      <c r="E156" s="520">
        <v>4.6864606741573018</v>
      </c>
      <c r="F156" s="328">
        <v>22376.774617599996</v>
      </c>
      <c r="G156" s="330">
        <v>23723.700998400003</v>
      </c>
      <c r="H156" s="330">
        <v>24460.597158400004</v>
      </c>
      <c r="I156" s="483">
        <v>26302.837558399995</v>
      </c>
      <c r="J156" s="330">
        <v>29987.318358399996</v>
      </c>
      <c r="K156" s="340">
        <v>31705.214195199998</v>
      </c>
      <c r="L156" s="341"/>
      <c r="M156" s="11"/>
      <c r="O156" s="152"/>
      <c r="P156" s="163"/>
      <c r="Q156" s="163"/>
      <c r="R156" s="152"/>
      <c r="S156" s="152"/>
      <c r="T156" s="163"/>
      <c r="U156" s="164"/>
    </row>
    <row r="157" spans="1:21" ht="15.75" thickBot="1">
      <c r="A157" s="41"/>
      <c r="B157" s="389" t="s">
        <v>1191</v>
      </c>
      <c r="C157" s="193" t="s">
        <v>1192</v>
      </c>
      <c r="D157" s="522">
        <v>3.36</v>
      </c>
      <c r="E157" s="523">
        <v>4.6313258426966275</v>
      </c>
      <c r="F157" s="353">
        <v>22083.464312</v>
      </c>
      <c r="G157" s="354">
        <v>23412.087608000009</v>
      </c>
      <c r="H157" s="354">
        <v>24140.415208000002</v>
      </c>
      <c r="I157" s="489">
        <v>25961.234208000002</v>
      </c>
      <c r="J157" s="354">
        <v>29602.872208000004</v>
      </c>
      <c r="K157" s="355">
        <v>31294.950024000002</v>
      </c>
      <c r="L157" s="356"/>
      <c r="M157" s="20"/>
      <c r="O157" s="152"/>
      <c r="P157" s="163"/>
      <c r="Q157" s="163"/>
      <c r="R157" s="152"/>
      <c r="S157" s="152"/>
      <c r="T157" s="163"/>
      <c r="U157" s="164"/>
    </row>
    <row r="158" spans="1:21">
      <c r="A158" s="19"/>
      <c r="B158" s="386" t="s">
        <v>1193</v>
      </c>
      <c r="C158" s="201" t="s">
        <v>1194</v>
      </c>
      <c r="D158" s="524">
        <v>3.32</v>
      </c>
      <c r="E158" s="525">
        <v>4.58</v>
      </c>
      <c r="F158" s="428">
        <v>21114.891761600007</v>
      </c>
      <c r="G158" s="529">
        <v>21834.650801600001</v>
      </c>
      <c r="H158" s="349">
        <v>22554.409841600002</v>
      </c>
      <c r="I158" s="488">
        <v>23867.974894399998</v>
      </c>
      <c r="J158" s="349">
        <v>26387.1315344</v>
      </c>
      <c r="K158" s="350">
        <v>27826.649614399998</v>
      </c>
      <c r="L158" s="351">
        <v>29859.966843200003</v>
      </c>
      <c r="M158" s="21"/>
      <c r="O158" s="152"/>
      <c r="P158" s="163"/>
      <c r="Q158" s="163"/>
      <c r="R158" s="152"/>
      <c r="S158" s="152"/>
      <c r="T158" s="163"/>
      <c r="U158" s="163"/>
    </row>
    <row r="159" spans="1:21">
      <c r="A159" s="4"/>
      <c r="B159" s="388" t="s">
        <v>1195</v>
      </c>
      <c r="C159" s="185" t="s">
        <v>1196</v>
      </c>
      <c r="D159" s="519">
        <v>3.28</v>
      </c>
      <c r="E159" s="520">
        <v>4.5248192771084339</v>
      </c>
      <c r="F159" s="377">
        <v>20874.646811200004</v>
      </c>
      <c r="G159" s="329">
        <v>21585.837291200005</v>
      </c>
      <c r="H159" s="330">
        <v>22297.027771200002</v>
      </c>
      <c r="I159" s="483">
        <v>23595.534580800002</v>
      </c>
      <c r="J159" s="330">
        <v>26084.701260800004</v>
      </c>
      <c r="K159" s="340">
        <v>27507.082220800003</v>
      </c>
      <c r="L159" s="341">
        <v>29517.475062400004</v>
      </c>
      <c r="M159" s="24"/>
      <c r="O159" s="152"/>
      <c r="P159" s="163"/>
      <c r="Q159" s="163"/>
      <c r="R159" s="152"/>
      <c r="S159" s="152"/>
      <c r="T159" s="163"/>
      <c r="U159" s="163"/>
    </row>
    <row r="160" spans="1:21">
      <c r="A160" s="10"/>
      <c r="B160" s="388" t="s">
        <v>1197</v>
      </c>
      <c r="C160" s="185" t="s">
        <v>1198</v>
      </c>
      <c r="D160" s="519">
        <v>3.24</v>
      </c>
      <c r="E160" s="520">
        <v>4.4696385542168677</v>
      </c>
      <c r="F160" s="377">
        <v>20634.401860800001</v>
      </c>
      <c r="G160" s="329">
        <v>21337.023780799998</v>
      </c>
      <c r="H160" s="330">
        <v>22039.645700800003</v>
      </c>
      <c r="I160" s="483">
        <v>23323.094267200006</v>
      </c>
      <c r="J160" s="330">
        <v>25782.270987200001</v>
      </c>
      <c r="K160" s="340">
        <v>27187.514827200001</v>
      </c>
      <c r="L160" s="341">
        <v>29174.983281600005</v>
      </c>
      <c r="M160" s="22"/>
      <c r="O160" s="152"/>
      <c r="P160" s="163"/>
      <c r="Q160" s="163"/>
      <c r="R160" s="152"/>
      <c r="S160" s="152"/>
      <c r="T160" s="163"/>
      <c r="U160" s="163"/>
    </row>
    <row r="161" spans="1:21">
      <c r="A161" s="12"/>
      <c r="B161" s="388" t="s">
        <v>1199</v>
      </c>
      <c r="C161" s="185" t="s">
        <v>1200</v>
      </c>
      <c r="D161" s="526">
        <v>3.2</v>
      </c>
      <c r="E161" s="520">
        <v>4.415</v>
      </c>
      <c r="F161" s="377">
        <v>20394.156910400005</v>
      </c>
      <c r="G161" s="329">
        <v>21088.210270400003</v>
      </c>
      <c r="H161" s="330">
        <v>21782.263630399997</v>
      </c>
      <c r="I161" s="483">
        <v>23050.653953600002</v>
      </c>
      <c r="J161" s="330">
        <v>25479.840713599999</v>
      </c>
      <c r="K161" s="340">
        <v>26867.947433599998</v>
      </c>
      <c r="L161" s="341">
        <v>28832.491500800003</v>
      </c>
      <c r="M161" s="23"/>
      <c r="O161" s="152"/>
      <c r="P161" s="163"/>
      <c r="Q161" s="163"/>
      <c r="R161" s="152"/>
      <c r="S161" s="152"/>
      <c r="T161" s="163"/>
      <c r="U161" s="163"/>
    </row>
    <row r="162" spans="1:21">
      <c r="A162" s="19"/>
      <c r="B162" s="388" t="s">
        <v>1201</v>
      </c>
      <c r="C162" s="185" t="s">
        <v>1202</v>
      </c>
      <c r="D162" s="519">
        <v>3.16</v>
      </c>
      <c r="E162" s="520">
        <v>3.8650000000000002</v>
      </c>
      <c r="F162" s="377">
        <v>20153.911960000005</v>
      </c>
      <c r="G162" s="329">
        <v>20839.396760000007</v>
      </c>
      <c r="H162" s="330">
        <v>21524.881560000002</v>
      </c>
      <c r="I162" s="483">
        <v>22778.213640000002</v>
      </c>
      <c r="J162" s="330">
        <v>25177.41044</v>
      </c>
      <c r="K162" s="340">
        <v>26548.38004</v>
      </c>
      <c r="L162" s="341">
        <v>28489.999720000003</v>
      </c>
      <c r="M162" s="9"/>
      <c r="O162" s="152"/>
      <c r="P162" s="163"/>
      <c r="Q162" s="163"/>
      <c r="R162" s="152"/>
      <c r="S162" s="152"/>
      <c r="T162" s="163"/>
      <c r="U162" s="163"/>
    </row>
    <row r="163" spans="1:21" ht="15.75" thickBot="1">
      <c r="A163" s="19"/>
      <c r="B163" s="389" t="s">
        <v>1203</v>
      </c>
      <c r="C163" s="193" t="s">
        <v>1204</v>
      </c>
      <c r="D163" s="522">
        <v>3.12</v>
      </c>
      <c r="E163" s="523">
        <v>3.3149999999999999</v>
      </c>
      <c r="F163" s="385">
        <v>19869.170214399997</v>
      </c>
      <c r="G163" s="332">
        <v>20546.086454400007</v>
      </c>
      <c r="H163" s="333">
        <v>21223.002694400002</v>
      </c>
      <c r="I163" s="485">
        <v>22458.031689600004</v>
      </c>
      <c r="J163" s="333">
        <v>24827.238529600007</v>
      </c>
      <c r="K163" s="362">
        <v>26181.071009600004</v>
      </c>
      <c r="L163" s="364">
        <v>28092.588388800003</v>
      </c>
      <c r="M163" s="42"/>
      <c r="O163" s="152"/>
      <c r="P163" s="163"/>
      <c r="Q163" s="163"/>
      <c r="R163" s="152"/>
      <c r="S163" s="152"/>
      <c r="T163" s="163"/>
      <c r="U163" s="163"/>
    </row>
    <row r="164" spans="1:21">
      <c r="A164" s="8"/>
      <c r="B164" s="386" t="s">
        <v>1205</v>
      </c>
      <c r="C164" s="201" t="s">
        <v>1206</v>
      </c>
      <c r="D164" s="524">
        <v>3.08</v>
      </c>
      <c r="E164" s="525">
        <v>4.2519999999999998</v>
      </c>
      <c r="F164" s="357">
        <v>19294.751423999998</v>
      </c>
      <c r="G164" s="337">
        <v>19963.099103999997</v>
      </c>
      <c r="H164" s="337">
        <v>20297.272944</v>
      </c>
      <c r="I164" s="482">
        <v>20965.620623999999</v>
      </c>
      <c r="J164" s="337">
        <v>22185.591376</v>
      </c>
      <c r="K164" s="358">
        <v>23188.112895999999</v>
      </c>
      <c r="L164" s="360">
        <v>25861.503615999995</v>
      </c>
      <c r="M164" s="11"/>
      <c r="O164" s="152"/>
      <c r="P164" s="163"/>
      <c r="Q164" s="163"/>
      <c r="R164" s="152"/>
      <c r="S164" s="152"/>
      <c r="T164" s="163"/>
      <c r="U164" s="163"/>
    </row>
    <row r="165" spans="1:21">
      <c r="A165" s="38"/>
      <c r="B165" s="388" t="s">
        <v>1207</v>
      </c>
      <c r="C165" s="185" t="s">
        <v>1208</v>
      </c>
      <c r="D165" s="519">
        <v>3.04</v>
      </c>
      <c r="E165" s="520">
        <v>4.1967792207792209</v>
      </c>
      <c r="F165" s="328">
        <v>19058.790753600009</v>
      </c>
      <c r="G165" s="330">
        <v>19718.569873600001</v>
      </c>
      <c r="H165" s="330">
        <v>20048.459433599997</v>
      </c>
      <c r="I165" s="483">
        <v>20708.2385536</v>
      </c>
      <c r="J165" s="330">
        <v>21913.1510624</v>
      </c>
      <c r="K165" s="340">
        <v>22902.819742400003</v>
      </c>
      <c r="L165" s="341">
        <v>25541.936222400003</v>
      </c>
      <c r="M165" s="11"/>
      <c r="O165" s="152"/>
      <c r="P165" s="163"/>
      <c r="Q165" s="163"/>
      <c r="R165" s="152"/>
      <c r="S165" s="152"/>
      <c r="T165" s="163"/>
      <c r="U165" s="163"/>
    </row>
    <row r="166" spans="1:21">
      <c r="A166" s="8"/>
      <c r="B166" s="388" t="s">
        <v>1209</v>
      </c>
      <c r="C166" s="185" t="s">
        <v>1210</v>
      </c>
      <c r="D166" s="519">
        <v>3</v>
      </c>
      <c r="E166" s="520">
        <v>4.1415584415584421</v>
      </c>
      <c r="F166" s="328">
        <v>18822.830083199999</v>
      </c>
      <c r="G166" s="330">
        <v>19474.040643199995</v>
      </c>
      <c r="H166" s="330">
        <v>19799.645923200002</v>
      </c>
      <c r="I166" s="483">
        <v>20450.856483200001</v>
      </c>
      <c r="J166" s="330">
        <v>21640.710748800004</v>
      </c>
      <c r="K166" s="340">
        <v>22617.526588800003</v>
      </c>
      <c r="L166" s="341">
        <v>25222.368828799998</v>
      </c>
      <c r="M166" s="20"/>
      <c r="O166" s="152"/>
      <c r="P166" s="163"/>
      <c r="Q166" s="163"/>
      <c r="R166" s="152"/>
      <c r="S166" s="152"/>
      <c r="T166" s="163"/>
      <c r="U166" s="163"/>
    </row>
    <row r="167" spans="1:21">
      <c r="A167" s="39"/>
      <c r="B167" s="388" t="s">
        <v>1211</v>
      </c>
      <c r="C167" s="185" t="s">
        <v>1212</v>
      </c>
      <c r="D167" s="519">
        <v>2.96</v>
      </c>
      <c r="E167" s="520">
        <v>4.0863376623376633</v>
      </c>
      <c r="F167" s="328">
        <v>18586.869412800002</v>
      </c>
      <c r="G167" s="330">
        <v>19229.511412800002</v>
      </c>
      <c r="H167" s="330">
        <v>19550.832412799999</v>
      </c>
      <c r="I167" s="483">
        <v>20193.474412800002</v>
      </c>
      <c r="J167" s="330">
        <v>21368.2704352</v>
      </c>
      <c r="K167" s="340">
        <v>22332.233435199996</v>
      </c>
      <c r="L167" s="341">
        <v>24902.801435199999</v>
      </c>
      <c r="M167" s="5"/>
      <c r="O167" s="152"/>
      <c r="P167" s="163"/>
      <c r="Q167" s="163"/>
      <c r="R167" s="152"/>
      <c r="S167" s="152"/>
      <c r="T167" s="163"/>
      <c r="U167" s="163"/>
    </row>
    <row r="168" spans="1:21">
      <c r="A168" s="40"/>
      <c r="B168" s="388" t="s">
        <v>1213</v>
      </c>
      <c r="C168" s="185" t="s">
        <v>1214</v>
      </c>
      <c r="D168" s="519">
        <v>2.92</v>
      </c>
      <c r="E168" s="520">
        <v>4.0311168831168835</v>
      </c>
      <c r="F168" s="328">
        <v>18350.908742399999</v>
      </c>
      <c r="G168" s="330">
        <v>18984.982182400006</v>
      </c>
      <c r="H168" s="330">
        <v>19302.018902400003</v>
      </c>
      <c r="I168" s="483">
        <v>19936.092342400003</v>
      </c>
      <c r="J168" s="330">
        <v>21095.830121600004</v>
      </c>
      <c r="K168" s="340">
        <v>22046.9402816</v>
      </c>
      <c r="L168" s="341">
        <v>24583.234041600001</v>
      </c>
      <c r="M168" s="11"/>
      <c r="O168" s="152"/>
      <c r="P168" s="163"/>
      <c r="Q168" s="163"/>
      <c r="R168" s="152"/>
      <c r="S168" s="152"/>
      <c r="T168" s="163"/>
      <c r="U168" s="163"/>
    </row>
    <row r="169" spans="1:21" ht="15.75" thickBot="1">
      <c r="A169" s="41"/>
      <c r="B169" s="389" t="s">
        <v>1215</v>
      </c>
      <c r="C169" s="193" t="s">
        <v>1216</v>
      </c>
      <c r="D169" s="522">
        <v>2.88</v>
      </c>
      <c r="E169" s="523">
        <v>3.9758961038961043</v>
      </c>
      <c r="F169" s="344">
        <v>18070.451276800002</v>
      </c>
      <c r="G169" s="345">
        <v>18695.956156799999</v>
      </c>
      <c r="H169" s="345">
        <v>19008.708596800003</v>
      </c>
      <c r="I169" s="490">
        <v>19634.213476800003</v>
      </c>
      <c r="J169" s="345">
        <v>20775.648171200006</v>
      </c>
      <c r="K169" s="346">
        <v>21713.905491199999</v>
      </c>
      <c r="L169" s="347">
        <v>24215.925011199997</v>
      </c>
      <c r="M169" s="18"/>
      <c r="O169" s="152"/>
      <c r="P169" s="163"/>
      <c r="Q169" s="163"/>
      <c r="R169" s="152"/>
      <c r="S169" s="152"/>
      <c r="T169" s="163"/>
      <c r="U169" s="163"/>
    </row>
    <row r="170" spans="1:21">
      <c r="A170" s="19"/>
      <c r="B170" s="386" t="s">
        <v>1217</v>
      </c>
      <c r="C170" s="201" t="s">
        <v>1218</v>
      </c>
      <c r="D170" s="524">
        <v>2.85</v>
      </c>
      <c r="E170" s="525">
        <v>3.9249999999999998</v>
      </c>
      <c r="F170" s="428">
        <v>17550.982446400001</v>
      </c>
      <c r="G170" s="349">
        <v>17859.450606400002</v>
      </c>
      <c r="H170" s="349">
        <v>18476.386926399999</v>
      </c>
      <c r="I170" s="488">
        <v>18784.855086399999</v>
      </c>
      <c r="J170" s="349">
        <v>19401.791406400007</v>
      </c>
      <c r="K170" s="350">
        <v>20327.195886400004</v>
      </c>
      <c r="L170" s="351">
        <v>22070.508657600003</v>
      </c>
      <c r="M170" s="5"/>
      <c r="O170" s="152"/>
      <c r="P170" s="163"/>
      <c r="Q170" s="163"/>
      <c r="R170" s="152"/>
      <c r="S170" s="152"/>
      <c r="T170" s="163"/>
      <c r="U170" s="163"/>
    </row>
    <row r="171" spans="1:21">
      <c r="A171" s="4"/>
      <c r="B171" s="388" t="s">
        <v>1219</v>
      </c>
      <c r="C171" s="185" t="s">
        <v>1220</v>
      </c>
      <c r="D171" s="519">
        <v>2.8</v>
      </c>
      <c r="E171" s="520">
        <v>3.856140350877193</v>
      </c>
      <c r="F171" s="377">
        <v>17294.346055999998</v>
      </c>
      <c r="G171" s="330">
        <v>17598.529935999999</v>
      </c>
      <c r="H171" s="330">
        <v>18206.897696000004</v>
      </c>
      <c r="I171" s="483">
        <v>18511.081576</v>
      </c>
      <c r="J171" s="330">
        <v>19119.449335999998</v>
      </c>
      <c r="K171" s="340">
        <v>20032.000976000003</v>
      </c>
      <c r="L171" s="341">
        <v>21751.686944000005</v>
      </c>
      <c r="M171" s="20"/>
      <c r="O171" s="152"/>
      <c r="P171" s="163"/>
      <c r="Q171" s="163"/>
      <c r="R171" s="152"/>
      <c r="S171" s="152"/>
      <c r="T171" s="163"/>
      <c r="U171" s="163"/>
    </row>
    <row r="172" spans="1:21">
      <c r="A172" s="10"/>
      <c r="B172" s="388" t="s">
        <v>1221</v>
      </c>
      <c r="C172" s="185" t="s">
        <v>1222</v>
      </c>
      <c r="D172" s="519">
        <v>2.77</v>
      </c>
      <c r="E172" s="520">
        <v>3.8148245614035088</v>
      </c>
      <c r="F172" s="377">
        <v>17087.629665600001</v>
      </c>
      <c r="G172" s="330">
        <v>17387.529265600002</v>
      </c>
      <c r="H172" s="330">
        <v>17987.328465600003</v>
      </c>
      <c r="I172" s="483">
        <v>18287.228065600004</v>
      </c>
      <c r="J172" s="330">
        <v>18887.027265600005</v>
      </c>
      <c r="K172" s="340">
        <v>19786.7260656</v>
      </c>
      <c r="L172" s="341">
        <v>21482.785230400001</v>
      </c>
      <c r="M172" s="5"/>
      <c r="O172" s="152"/>
      <c r="P172" s="163"/>
      <c r="Q172" s="163"/>
      <c r="R172" s="152"/>
      <c r="S172" s="152"/>
      <c r="T172" s="163"/>
      <c r="U172" s="163"/>
    </row>
    <row r="173" spans="1:21">
      <c r="A173" s="12"/>
      <c r="B173" s="388" t="s">
        <v>1223</v>
      </c>
      <c r="C173" s="185" t="s">
        <v>1224</v>
      </c>
      <c r="D173" s="519">
        <v>2.73</v>
      </c>
      <c r="E173" s="520">
        <v>3.7597368421052635</v>
      </c>
      <c r="F173" s="377">
        <v>16855.953275200001</v>
      </c>
      <c r="G173" s="330">
        <v>17151.568595199999</v>
      </c>
      <c r="H173" s="330">
        <v>17742.7992352</v>
      </c>
      <c r="I173" s="483">
        <v>18038.414555199997</v>
      </c>
      <c r="J173" s="330">
        <v>18629.645195200002</v>
      </c>
      <c r="K173" s="340">
        <v>19516.491155200001</v>
      </c>
      <c r="L173" s="341">
        <v>21188.923516800005</v>
      </c>
      <c r="M173" s="20"/>
      <c r="O173" s="152"/>
      <c r="P173" s="163"/>
      <c r="Q173" s="163"/>
      <c r="R173" s="152"/>
      <c r="S173" s="152"/>
      <c r="T173" s="163"/>
      <c r="U173" s="163"/>
    </row>
    <row r="174" spans="1:21">
      <c r="A174" s="19"/>
      <c r="B174" s="388" t="s">
        <v>1225</v>
      </c>
      <c r="C174" s="185" t="s">
        <v>1226</v>
      </c>
      <c r="D174" s="519">
        <v>2.69</v>
      </c>
      <c r="E174" s="520">
        <v>3.7046491228070177</v>
      </c>
      <c r="F174" s="377">
        <v>16624.276884799998</v>
      </c>
      <c r="G174" s="330">
        <v>16915.607924799999</v>
      </c>
      <c r="H174" s="330">
        <v>17498.270004799997</v>
      </c>
      <c r="I174" s="483">
        <v>17789.601044800002</v>
      </c>
      <c r="J174" s="330">
        <v>18372.263124800003</v>
      </c>
      <c r="K174" s="340">
        <v>19246.256244799999</v>
      </c>
      <c r="L174" s="341">
        <v>20895.061803199998</v>
      </c>
      <c r="M174" s="20"/>
      <c r="O174" s="152"/>
      <c r="P174" s="163"/>
      <c r="Q174" s="163"/>
      <c r="R174" s="152"/>
      <c r="S174" s="152"/>
      <c r="T174" s="163"/>
      <c r="U174" s="163"/>
    </row>
    <row r="175" spans="1:21" ht="15.75" thickBot="1">
      <c r="A175" s="19"/>
      <c r="B175" s="389" t="s">
        <v>1227</v>
      </c>
      <c r="C175" s="193" t="s">
        <v>1228</v>
      </c>
      <c r="D175" s="522">
        <v>2.65</v>
      </c>
      <c r="E175" s="523">
        <v>3.6495614035087725</v>
      </c>
      <c r="F175" s="426">
        <v>16348.103699200001</v>
      </c>
      <c r="G175" s="542">
        <v>16635.150459200002</v>
      </c>
      <c r="H175" s="354">
        <v>17209.2439792</v>
      </c>
      <c r="I175" s="489">
        <v>17496.290739200002</v>
      </c>
      <c r="J175" s="354">
        <v>18070.3842592</v>
      </c>
      <c r="K175" s="355">
        <v>18931.524539200003</v>
      </c>
      <c r="L175" s="356">
        <v>20553.458452800005</v>
      </c>
      <c r="M175" s="11"/>
      <c r="O175" s="152"/>
      <c r="P175" s="163"/>
      <c r="Q175" s="163"/>
      <c r="R175" s="152"/>
      <c r="S175" s="152"/>
      <c r="T175" s="163"/>
      <c r="U175" s="163"/>
    </row>
    <row r="176" spans="1:21">
      <c r="A176" s="12"/>
      <c r="B176" s="386" t="s">
        <v>1229</v>
      </c>
      <c r="C176" s="201" t="s">
        <v>1230</v>
      </c>
      <c r="D176" s="524">
        <v>2.61</v>
      </c>
      <c r="E176" s="525">
        <v>3.5979999999999999</v>
      </c>
      <c r="F176" s="348">
        <v>15833.6648288</v>
      </c>
      <c r="G176" s="349">
        <v>16116.427308800003</v>
      </c>
      <c r="H176" s="349">
        <v>16399.189788800002</v>
      </c>
      <c r="I176" s="488">
        <v>16964.714748800005</v>
      </c>
      <c r="J176" s="349">
        <v>17247.477228800002</v>
      </c>
      <c r="K176" s="350">
        <v>17813.002188800005</v>
      </c>
      <c r="L176" s="351">
        <v>18661.289628800005</v>
      </c>
      <c r="M176" s="18"/>
      <c r="O176" s="152"/>
      <c r="P176" s="163"/>
      <c r="Q176" s="163"/>
      <c r="R176" s="152"/>
      <c r="S176" s="152"/>
      <c r="T176" s="163"/>
      <c r="U176" s="163"/>
    </row>
    <row r="177" spans="1:21">
      <c r="A177" s="10"/>
      <c r="B177" s="388" t="s">
        <v>1231</v>
      </c>
      <c r="C177" s="185" t="s">
        <v>1232</v>
      </c>
      <c r="D177" s="519">
        <v>2.57</v>
      </c>
      <c r="E177" s="520">
        <v>3.5428582375478923</v>
      </c>
      <c r="F177" s="328">
        <v>15606.272718400001</v>
      </c>
      <c r="G177" s="330">
        <v>15884.750918400001</v>
      </c>
      <c r="H177" s="330">
        <v>16163.229118400001</v>
      </c>
      <c r="I177" s="483">
        <v>16720.185518400001</v>
      </c>
      <c r="J177" s="330">
        <v>16998.663718399999</v>
      </c>
      <c r="K177" s="340">
        <v>17555.620118400002</v>
      </c>
      <c r="L177" s="341">
        <v>18391.054718400002</v>
      </c>
      <c r="M177" s="11"/>
      <c r="O177" s="152"/>
      <c r="P177" s="163"/>
      <c r="Q177" s="163"/>
      <c r="R177" s="152"/>
      <c r="S177" s="152"/>
      <c r="T177" s="163"/>
      <c r="U177" s="163"/>
    </row>
    <row r="178" spans="1:21">
      <c r="A178" s="4"/>
      <c r="B178" s="388" t="s">
        <v>1233</v>
      </c>
      <c r="C178" s="185" t="s">
        <v>1234</v>
      </c>
      <c r="D178" s="519">
        <v>2.5299999999999998</v>
      </c>
      <c r="E178" s="520">
        <v>3.4877164750957848</v>
      </c>
      <c r="F178" s="328">
        <v>15378.880608000001</v>
      </c>
      <c r="G178" s="330">
        <v>15653.074528000001</v>
      </c>
      <c r="H178" s="330">
        <v>15927.268447999999</v>
      </c>
      <c r="I178" s="483">
        <v>16475.656288000002</v>
      </c>
      <c r="J178" s="330">
        <v>16749.850208</v>
      </c>
      <c r="K178" s="340">
        <v>17298.238047999999</v>
      </c>
      <c r="L178" s="341">
        <v>18120.819808</v>
      </c>
      <c r="M178" s="20"/>
      <c r="O178" s="152"/>
      <c r="P178" s="163"/>
      <c r="Q178" s="163"/>
      <c r="R178" s="152"/>
      <c r="S178" s="152"/>
      <c r="T178" s="163"/>
      <c r="U178" s="163"/>
    </row>
    <row r="179" spans="1:21">
      <c r="A179" s="12"/>
      <c r="B179" s="388" t="s">
        <v>1235</v>
      </c>
      <c r="C179" s="185" t="s">
        <v>1236</v>
      </c>
      <c r="D179" s="519">
        <v>2.4900000000000002</v>
      </c>
      <c r="E179" s="520">
        <v>3.4325747126436785</v>
      </c>
      <c r="F179" s="328">
        <v>15151.488497600003</v>
      </c>
      <c r="G179" s="330">
        <v>15421.398137599999</v>
      </c>
      <c r="H179" s="330">
        <v>15691.307777600001</v>
      </c>
      <c r="I179" s="483">
        <v>16231.127057600002</v>
      </c>
      <c r="J179" s="330">
        <v>16501.0366976</v>
      </c>
      <c r="K179" s="340">
        <v>17040.855977600004</v>
      </c>
      <c r="L179" s="341">
        <v>17850.584897599998</v>
      </c>
      <c r="M179" s="20"/>
      <c r="O179" s="152"/>
      <c r="P179" s="163"/>
      <c r="Q179" s="163"/>
      <c r="R179" s="152"/>
      <c r="S179" s="152"/>
      <c r="T179" s="163"/>
      <c r="U179" s="163"/>
    </row>
    <row r="180" spans="1:21">
      <c r="A180" s="10"/>
      <c r="B180" s="388" t="s">
        <v>1237</v>
      </c>
      <c r="C180" s="185" t="s">
        <v>1238</v>
      </c>
      <c r="D180" s="519">
        <v>2.4500000000000002</v>
      </c>
      <c r="E180" s="520">
        <v>3.377432950191571</v>
      </c>
      <c r="F180" s="328">
        <v>14924.096387200003</v>
      </c>
      <c r="G180" s="330">
        <v>15189.721747199999</v>
      </c>
      <c r="H180" s="330">
        <v>15455.347107200001</v>
      </c>
      <c r="I180" s="483">
        <v>15986.597827200003</v>
      </c>
      <c r="J180" s="330">
        <v>16252.223187200003</v>
      </c>
      <c r="K180" s="340">
        <v>16783.473907200005</v>
      </c>
      <c r="L180" s="341">
        <v>17580.349987200003</v>
      </c>
      <c r="M180" s="5"/>
      <c r="O180" s="152"/>
      <c r="P180" s="163"/>
      <c r="Q180" s="163"/>
      <c r="R180" s="152"/>
      <c r="S180" s="152"/>
      <c r="T180" s="163"/>
      <c r="U180" s="163"/>
    </row>
    <row r="181" spans="1:21" ht="15.75" thickBot="1">
      <c r="A181" s="10"/>
      <c r="B181" s="389" t="s">
        <v>1239</v>
      </c>
      <c r="C181" s="193" t="s">
        <v>1240</v>
      </c>
      <c r="D181" s="522">
        <v>2.41</v>
      </c>
      <c r="E181" s="523">
        <v>3.3222911877394639</v>
      </c>
      <c r="F181" s="353">
        <v>14652.207481600006</v>
      </c>
      <c r="G181" s="354">
        <v>14913.548561600002</v>
      </c>
      <c r="H181" s="354">
        <v>15174.889641600003</v>
      </c>
      <c r="I181" s="489">
        <v>15697.571801600001</v>
      </c>
      <c r="J181" s="354">
        <v>15958.912881599999</v>
      </c>
      <c r="K181" s="355">
        <v>16481.595041600005</v>
      </c>
      <c r="L181" s="356">
        <v>17265.6182816</v>
      </c>
      <c r="M181" s="11"/>
      <c r="O181" s="152"/>
      <c r="P181" s="163"/>
      <c r="Q181" s="163"/>
      <c r="R181" s="152"/>
      <c r="S181" s="152"/>
      <c r="T181" s="163"/>
      <c r="U181" s="163"/>
    </row>
    <row r="182" spans="1:21">
      <c r="A182" s="10"/>
      <c r="B182" s="386" t="s">
        <v>1241</v>
      </c>
      <c r="C182" s="201" t="s">
        <v>1242</v>
      </c>
      <c r="D182" s="524">
        <v>2.37</v>
      </c>
      <c r="E182" s="525">
        <v>3.2709999999999999</v>
      </c>
      <c r="F182" s="348">
        <v>14123.261775999999</v>
      </c>
      <c r="G182" s="349">
        <v>14380.318576000003</v>
      </c>
      <c r="H182" s="349">
        <v>14637.375376000005</v>
      </c>
      <c r="I182" s="488">
        <v>14894.432176</v>
      </c>
      <c r="J182" s="349">
        <v>15151.488976000001</v>
      </c>
      <c r="K182" s="350">
        <v>15665.602576000005</v>
      </c>
      <c r="L182" s="351">
        <v>16179.716176000002</v>
      </c>
      <c r="M182" s="18"/>
      <c r="O182" s="152"/>
      <c r="P182" s="163"/>
      <c r="Q182" s="163"/>
      <c r="R182" s="152"/>
      <c r="S182" s="152"/>
      <c r="T182" s="163"/>
      <c r="U182" s="163"/>
    </row>
    <row r="183" spans="1:21">
      <c r="A183" s="4"/>
      <c r="B183" s="388" t="s">
        <v>1243</v>
      </c>
      <c r="C183" s="185" t="s">
        <v>1244</v>
      </c>
      <c r="D183" s="519">
        <v>2.33</v>
      </c>
      <c r="E183" s="520">
        <v>3.2157932489451473</v>
      </c>
      <c r="F183" s="328">
        <v>13900.153945600001</v>
      </c>
      <c r="G183" s="330">
        <v>14152.926465600001</v>
      </c>
      <c r="H183" s="330">
        <v>14405.6989856</v>
      </c>
      <c r="I183" s="483">
        <v>14658.471505600002</v>
      </c>
      <c r="J183" s="330">
        <v>14911.244025600003</v>
      </c>
      <c r="K183" s="340">
        <v>15416.789065600004</v>
      </c>
      <c r="L183" s="341">
        <v>15922.334105600001</v>
      </c>
      <c r="M183" s="11"/>
      <c r="O183" s="152"/>
      <c r="P183" s="163"/>
      <c r="Q183" s="163"/>
      <c r="R183" s="152"/>
      <c r="S183" s="152"/>
      <c r="T183" s="163"/>
      <c r="U183" s="163"/>
    </row>
    <row r="184" spans="1:21">
      <c r="A184" s="12"/>
      <c r="B184" s="388" t="s">
        <v>1245</v>
      </c>
      <c r="C184" s="185" t="s">
        <v>1246</v>
      </c>
      <c r="D184" s="519">
        <v>2.29</v>
      </c>
      <c r="E184" s="520">
        <v>3.1605864978902947</v>
      </c>
      <c r="F184" s="328">
        <v>13677.046115200001</v>
      </c>
      <c r="G184" s="330">
        <v>13925.534355200001</v>
      </c>
      <c r="H184" s="330">
        <v>14174.022595200002</v>
      </c>
      <c r="I184" s="483">
        <v>14422.510835200001</v>
      </c>
      <c r="J184" s="330">
        <v>14670.999075200001</v>
      </c>
      <c r="K184" s="340">
        <v>15167.975555200004</v>
      </c>
      <c r="L184" s="341">
        <v>15664.9520352</v>
      </c>
      <c r="M184" s="11"/>
      <c r="O184" s="152"/>
      <c r="P184" s="163"/>
      <c r="Q184" s="163"/>
      <c r="R184" s="152"/>
      <c r="S184" s="152"/>
      <c r="T184" s="163"/>
      <c r="U184" s="163"/>
    </row>
    <row r="185" spans="1:21">
      <c r="A185" s="12"/>
      <c r="B185" s="388" t="s">
        <v>1247</v>
      </c>
      <c r="C185" s="185" t="s">
        <v>1248</v>
      </c>
      <c r="D185" s="519">
        <v>2.25</v>
      </c>
      <c r="E185" s="520">
        <v>3.105379746835442</v>
      </c>
      <c r="F185" s="328">
        <v>13453.9382848</v>
      </c>
      <c r="G185" s="330">
        <v>13698.142244799999</v>
      </c>
      <c r="H185" s="330">
        <v>13942.346204800002</v>
      </c>
      <c r="I185" s="483">
        <v>14186.550164800004</v>
      </c>
      <c r="J185" s="330">
        <v>14430.754124800003</v>
      </c>
      <c r="K185" s="340">
        <v>14919.162044800003</v>
      </c>
      <c r="L185" s="341">
        <v>15407.569964800005</v>
      </c>
      <c r="M185" s="20"/>
      <c r="O185" s="152"/>
      <c r="P185" s="163"/>
      <c r="Q185" s="163"/>
      <c r="R185" s="152"/>
      <c r="S185" s="152"/>
      <c r="T185" s="163"/>
      <c r="U185" s="163"/>
    </row>
    <row r="186" spans="1:21">
      <c r="A186" s="10"/>
      <c r="B186" s="388" t="s">
        <v>1249</v>
      </c>
      <c r="C186" s="185" t="s">
        <v>1250</v>
      </c>
      <c r="D186" s="519">
        <v>2.21</v>
      </c>
      <c r="E186" s="520">
        <v>3.0501729957805899</v>
      </c>
      <c r="F186" s="328">
        <v>13230.8304544</v>
      </c>
      <c r="G186" s="330">
        <v>13470.750134399999</v>
      </c>
      <c r="H186" s="330">
        <v>13710.6698144</v>
      </c>
      <c r="I186" s="483">
        <v>13950.589494400001</v>
      </c>
      <c r="J186" s="330">
        <v>14190.5091744</v>
      </c>
      <c r="K186" s="340">
        <v>14670.348534399998</v>
      </c>
      <c r="L186" s="341">
        <v>15150.187894400002</v>
      </c>
      <c r="M186" s="5"/>
      <c r="O186" s="152"/>
      <c r="P186" s="163"/>
      <c r="Q186" s="163"/>
      <c r="R186" s="152"/>
      <c r="S186" s="152"/>
      <c r="T186" s="163"/>
      <c r="U186" s="163"/>
    </row>
    <row r="187" spans="1:21" ht="15.75" thickBot="1">
      <c r="A187" s="4"/>
      <c r="B187" s="389" t="s">
        <v>1251</v>
      </c>
      <c r="C187" s="193" t="s">
        <v>1252</v>
      </c>
      <c r="D187" s="522">
        <v>2.17</v>
      </c>
      <c r="E187" s="523">
        <v>2.9949662447257377</v>
      </c>
      <c r="F187" s="353">
        <v>13007.722624000004</v>
      </c>
      <c r="G187" s="354">
        <v>13243.358024000001</v>
      </c>
      <c r="H187" s="354">
        <v>13478.993424000004</v>
      </c>
      <c r="I187" s="489">
        <v>13714.628824000001</v>
      </c>
      <c r="J187" s="354">
        <v>13950.264224000002</v>
      </c>
      <c r="K187" s="355">
        <v>14421.535024000003</v>
      </c>
      <c r="L187" s="356">
        <v>14892.805824000003</v>
      </c>
      <c r="M187" s="5"/>
      <c r="O187" s="152"/>
      <c r="P187" s="163"/>
      <c r="Q187" s="163"/>
      <c r="R187" s="152"/>
      <c r="S187" s="152"/>
      <c r="T187" s="163"/>
      <c r="U187" s="163"/>
    </row>
    <row r="188" spans="1:21">
      <c r="A188" s="4"/>
      <c r="B188" s="386" t="s">
        <v>1253</v>
      </c>
      <c r="C188" s="201" t="s">
        <v>1254</v>
      </c>
      <c r="D188" s="524">
        <v>2.13</v>
      </c>
      <c r="E188" s="525">
        <v>2.944</v>
      </c>
      <c r="F188" s="348">
        <v>12508.766878400002</v>
      </c>
      <c r="G188" s="349">
        <v>12740.117998399999</v>
      </c>
      <c r="H188" s="349">
        <v>12971.4691184</v>
      </c>
      <c r="I188" s="488">
        <v>13202.820238400001</v>
      </c>
      <c r="J188" s="349">
        <v>13434.171358400001</v>
      </c>
      <c r="K188" s="350">
        <v>13665.5224784</v>
      </c>
      <c r="L188" s="351">
        <v>14128.224718400004</v>
      </c>
      <c r="M188" s="5"/>
      <c r="O188" s="152"/>
      <c r="P188" s="163"/>
      <c r="Q188" s="163"/>
      <c r="R188" s="152"/>
      <c r="S188" s="152"/>
      <c r="T188" s="163"/>
      <c r="U188" s="163"/>
    </row>
    <row r="189" spans="1:21">
      <c r="A189" s="37"/>
      <c r="B189" s="388" t="s">
        <v>1255</v>
      </c>
      <c r="C189" s="185" t="s">
        <v>1256</v>
      </c>
      <c r="D189" s="519">
        <v>2.09</v>
      </c>
      <c r="E189" s="520">
        <v>2.888713615023474</v>
      </c>
      <c r="F189" s="328">
        <v>12289.943327999999</v>
      </c>
      <c r="G189" s="330">
        <v>12517.010168000001</v>
      </c>
      <c r="H189" s="330">
        <v>12744.077008</v>
      </c>
      <c r="I189" s="483">
        <v>12971.143848000002</v>
      </c>
      <c r="J189" s="330">
        <v>13198.210687999999</v>
      </c>
      <c r="K189" s="340">
        <v>13425.277528000002</v>
      </c>
      <c r="L189" s="341">
        <v>13879.411208</v>
      </c>
      <c r="M189" s="18"/>
      <c r="O189" s="152"/>
      <c r="P189" s="163"/>
      <c r="Q189" s="163"/>
      <c r="R189" s="152"/>
      <c r="S189" s="152"/>
      <c r="T189" s="163"/>
      <c r="U189" s="163"/>
    </row>
    <row r="190" spans="1:21">
      <c r="A190" s="8"/>
      <c r="B190" s="388" t="s">
        <v>1257</v>
      </c>
      <c r="C190" s="185" t="s">
        <v>1258</v>
      </c>
      <c r="D190" s="519">
        <v>2.0499999999999998</v>
      </c>
      <c r="E190" s="520">
        <v>2.8334272300469481</v>
      </c>
      <c r="F190" s="328">
        <v>12071.119777599999</v>
      </c>
      <c r="G190" s="330">
        <v>12293.9023376</v>
      </c>
      <c r="H190" s="330">
        <v>12516.6848976</v>
      </c>
      <c r="I190" s="483">
        <v>12739.4674576</v>
      </c>
      <c r="J190" s="330">
        <v>12962.250017599999</v>
      </c>
      <c r="K190" s="340">
        <v>13185.032577599999</v>
      </c>
      <c r="L190" s="341">
        <v>13630.597697599998</v>
      </c>
      <c r="M190" s="20"/>
      <c r="O190" s="152"/>
      <c r="P190" s="163"/>
      <c r="Q190" s="163"/>
      <c r="R190" s="152"/>
      <c r="S190" s="152"/>
      <c r="T190" s="163"/>
      <c r="U190" s="163"/>
    </row>
    <row r="191" spans="1:21">
      <c r="A191" s="38"/>
      <c r="B191" s="388" t="s">
        <v>1259</v>
      </c>
      <c r="C191" s="185" t="s">
        <v>1260</v>
      </c>
      <c r="D191" s="519">
        <v>2.0099999999999998</v>
      </c>
      <c r="E191" s="520">
        <v>2.7781408450704221</v>
      </c>
      <c r="F191" s="328">
        <v>11852.296227200002</v>
      </c>
      <c r="G191" s="330">
        <v>12070.7945072</v>
      </c>
      <c r="H191" s="330">
        <v>12289.292787200002</v>
      </c>
      <c r="I191" s="483">
        <v>12507.791067200002</v>
      </c>
      <c r="J191" s="330">
        <v>12726.289347200001</v>
      </c>
      <c r="K191" s="340">
        <v>12944.787627200001</v>
      </c>
      <c r="L191" s="341">
        <v>13381.784187199999</v>
      </c>
      <c r="M191" s="20"/>
      <c r="O191" s="152"/>
      <c r="P191" s="163"/>
      <c r="Q191" s="163"/>
      <c r="R191" s="152"/>
      <c r="S191" s="152"/>
      <c r="T191" s="163"/>
      <c r="U191" s="163"/>
    </row>
    <row r="192" spans="1:21">
      <c r="A192" s="8"/>
      <c r="B192" s="388" t="s">
        <v>1261</v>
      </c>
      <c r="C192" s="185" t="s">
        <v>1262</v>
      </c>
      <c r="D192" s="519">
        <v>1.97</v>
      </c>
      <c r="E192" s="520">
        <v>2.7228544600938966</v>
      </c>
      <c r="F192" s="328">
        <v>11633.472676800004</v>
      </c>
      <c r="G192" s="330">
        <v>11847.686676800002</v>
      </c>
      <c r="H192" s="330">
        <v>12061.9006768</v>
      </c>
      <c r="I192" s="483">
        <v>12276.114676800004</v>
      </c>
      <c r="J192" s="330">
        <v>12490.328676800005</v>
      </c>
      <c r="K192" s="340">
        <v>12704.542676800003</v>
      </c>
      <c r="L192" s="341">
        <v>13132.970676800005</v>
      </c>
      <c r="M192" s="5"/>
      <c r="O192" s="152"/>
      <c r="P192" s="163"/>
      <c r="Q192" s="163"/>
      <c r="R192" s="152"/>
      <c r="S192" s="152"/>
      <c r="T192" s="163"/>
      <c r="U192" s="163"/>
    </row>
    <row r="193" spans="1:21" ht="15.75" thickBot="1">
      <c r="A193" s="39"/>
      <c r="B193" s="389" t="s">
        <v>1263</v>
      </c>
      <c r="C193" s="193" t="s">
        <v>1264</v>
      </c>
      <c r="D193" s="522">
        <v>1.93</v>
      </c>
      <c r="E193" s="523">
        <v>2.6675680751173707</v>
      </c>
      <c r="F193" s="353">
        <v>11414.649126400003</v>
      </c>
      <c r="G193" s="354">
        <v>11624.578846400005</v>
      </c>
      <c r="H193" s="354">
        <v>11834.508566400005</v>
      </c>
      <c r="I193" s="489">
        <v>12044.438286400004</v>
      </c>
      <c r="J193" s="354">
        <v>12254.368006400002</v>
      </c>
      <c r="K193" s="355">
        <v>12464.297726400004</v>
      </c>
      <c r="L193" s="356">
        <v>12884.157166400006</v>
      </c>
      <c r="M193" s="18"/>
      <c r="O193" s="152"/>
      <c r="P193" s="163"/>
      <c r="Q193" s="163"/>
      <c r="R193" s="152"/>
      <c r="S193" s="152"/>
      <c r="T193" s="163"/>
      <c r="U193" s="163"/>
    </row>
    <row r="194" spans="1:21">
      <c r="A194" s="40"/>
      <c r="B194" s="386" t="s">
        <v>1265</v>
      </c>
      <c r="C194" s="201" t="s">
        <v>1266</v>
      </c>
      <c r="D194" s="524">
        <v>1.9</v>
      </c>
      <c r="E194" s="525">
        <v>2.617</v>
      </c>
      <c r="F194" s="348">
        <v>10970.643340800001</v>
      </c>
      <c r="G194" s="349">
        <v>11176.288780800003</v>
      </c>
      <c r="H194" s="349">
        <v>11176.288780800003</v>
      </c>
      <c r="I194" s="488">
        <v>11381.934220800003</v>
      </c>
      <c r="J194" s="349">
        <v>11587.5796608</v>
      </c>
      <c r="K194" s="350">
        <v>11793.2251008</v>
      </c>
      <c r="L194" s="351">
        <v>12204.515980800001</v>
      </c>
      <c r="M194" s="18"/>
      <c r="O194" s="152"/>
      <c r="P194" s="163"/>
      <c r="Q194" s="163"/>
      <c r="R194" s="152"/>
      <c r="S194" s="152"/>
      <c r="T194" s="163"/>
      <c r="U194" s="163"/>
    </row>
    <row r="195" spans="1:21">
      <c r="A195" s="41"/>
      <c r="B195" s="388" t="s">
        <v>1267</v>
      </c>
      <c r="C195" s="185" t="s">
        <v>1268</v>
      </c>
      <c r="D195" s="519">
        <v>1.85</v>
      </c>
      <c r="E195" s="520">
        <v>2.5481315789473684</v>
      </c>
      <c r="F195" s="328">
        <v>10731.144070400002</v>
      </c>
      <c r="G195" s="330">
        <v>10932.5052304</v>
      </c>
      <c r="H195" s="330">
        <v>10932.5052304</v>
      </c>
      <c r="I195" s="483">
        <v>11133.866390400004</v>
      </c>
      <c r="J195" s="330">
        <v>11335.227550400003</v>
      </c>
      <c r="K195" s="340">
        <v>11536.588710400001</v>
      </c>
      <c r="L195" s="341">
        <v>11939.311030400004</v>
      </c>
      <c r="M195" s="11"/>
      <c r="O195" s="152"/>
      <c r="P195" s="163"/>
      <c r="Q195" s="163"/>
      <c r="R195" s="152"/>
      <c r="S195" s="152"/>
      <c r="T195" s="163"/>
      <c r="U195" s="163"/>
    </row>
    <row r="196" spans="1:21">
      <c r="A196" s="19"/>
      <c r="B196" s="388" t="s">
        <v>1269</v>
      </c>
      <c r="C196" s="185" t="s">
        <v>1270</v>
      </c>
      <c r="D196" s="519">
        <v>1.81</v>
      </c>
      <c r="E196" s="520">
        <v>2.4930368421052633</v>
      </c>
      <c r="F196" s="328">
        <v>10516.604799999999</v>
      </c>
      <c r="G196" s="330">
        <v>10713.68168</v>
      </c>
      <c r="H196" s="330">
        <v>10713.68168</v>
      </c>
      <c r="I196" s="483">
        <v>10910.758559999998</v>
      </c>
      <c r="J196" s="330">
        <v>11107.835440000001</v>
      </c>
      <c r="K196" s="340">
        <v>11304.912319999999</v>
      </c>
      <c r="L196" s="341">
        <v>11699.066080000001</v>
      </c>
      <c r="M196" s="20"/>
      <c r="O196" s="152"/>
      <c r="P196" s="163"/>
      <c r="Q196" s="163"/>
      <c r="R196" s="152"/>
      <c r="S196" s="152"/>
      <c r="T196" s="163"/>
      <c r="U196" s="163"/>
    </row>
    <row r="197" spans="1:21">
      <c r="A197" s="4"/>
      <c r="B197" s="388" t="s">
        <v>1271</v>
      </c>
      <c r="C197" s="185" t="s">
        <v>1272</v>
      </c>
      <c r="D197" s="519">
        <v>1.77</v>
      </c>
      <c r="E197" s="520">
        <v>2.4379421052631582</v>
      </c>
      <c r="F197" s="328">
        <v>10302.0655296</v>
      </c>
      <c r="G197" s="330">
        <v>10494.858129600003</v>
      </c>
      <c r="H197" s="330">
        <v>10494.858129600003</v>
      </c>
      <c r="I197" s="483">
        <v>10687.650729600002</v>
      </c>
      <c r="J197" s="330">
        <v>10880.443329600001</v>
      </c>
      <c r="K197" s="340">
        <v>11073.235929600001</v>
      </c>
      <c r="L197" s="341">
        <v>11458.821129600003</v>
      </c>
      <c r="M197" s="11"/>
      <c r="O197" s="152"/>
      <c r="P197" s="163"/>
      <c r="Q197" s="163"/>
      <c r="R197" s="152"/>
      <c r="S197" s="152"/>
      <c r="T197" s="163"/>
      <c r="U197" s="163"/>
    </row>
    <row r="198" spans="1:21">
      <c r="A198" s="10"/>
      <c r="B198" s="388" t="s">
        <v>1273</v>
      </c>
      <c r="C198" s="185" t="s">
        <v>1274</v>
      </c>
      <c r="D198" s="519">
        <v>1.73</v>
      </c>
      <c r="E198" s="520">
        <v>2.3828473684210532</v>
      </c>
      <c r="F198" s="328">
        <v>10087.526259200002</v>
      </c>
      <c r="G198" s="330">
        <v>10276.034579200003</v>
      </c>
      <c r="H198" s="330">
        <v>10276.034579200003</v>
      </c>
      <c r="I198" s="483">
        <v>10464.5428992</v>
      </c>
      <c r="J198" s="330">
        <v>10653.051219200002</v>
      </c>
      <c r="K198" s="340">
        <v>10841.5595392</v>
      </c>
      <c r="L198" s="341">
        <v>11218.576179200003</v>
      </c>
      <c r="M198" s="11"/>
      <c r="O198" s="152"/>
      <c r="P198" s="163"/>
      <c r="Q198" s="163"/>
      <c r="R198" s="152"/>
      <c r="S198" s="152"/>
      <c r="T198" s="163"/>
      <c r="U198" s="163"/>
    </row>
    <row r="199" spans="1:21" ht="15.75" thickBot="1">
      <c r="A199" s="12"/>
      <c r="B199" s="389" t="s">
        <v>1275</v>
      </c>
      <c r="C199" s="193" t="s">
        <v>1276</v>
      </c>
      <c r="D199" s="522">
        <v>1.7</v>
      </c>
      <c r="E199" s="523">
        <v>2.3415263157894741</v>
      </c>
      <c r="F199" s="353">
        <v>9853.4501935999997</v>
      </c>
      <c r="G199" s="354">
        <v>10037.674233600001</v>
      </c>
      <c r="H199" s="354">
        <v>10037.674233600001</v>
      </c>
      <c r="I199" s="489">
        <v>10221.898273600002</v>
      </c>
      <c r="J199" s="354">
        <v>10406.122313599999</v>
      </c>
      <c r="K199" s="355">
        <v>10590.3463536</v>
      </c>
      <c r="L199" s="356">
        <v>10958.794433600002</v>
      </c>
      <c r="M199" s="20"/>
      <c r="O199" s="152"/>
      <c r="P199" s="163"/>
      <c r="Q199" s="163"/>
      <c r="R199" s="152"/>
      <c r="S199" s="152"/>
      <c r="T199" s="163"/>
      <c r="U199" s="163"/>
    </row>
    <row r="200" spans="1:21">
      <c r="A200" s="19"/>
      <c r="B200" s="386" t="s">
        <v>1277</v>
      </c>
      <c r="C200" s="201" t="s">
        <v>1278</v>
      </c>
      <c r="D200" s="524">
        <v>1.66</v>
      </c>
      <c r="E200" s="525">
        <v>2.29</v>
      </c>
      <c r="F200" s="428">
        <v>9638.910923200001</v>
      </c>
      <c r="G200" s="349">
        <v>9638.910923200001</v>
      </c>
      <c r="H200" s="349">
        <v>9818.8506832000021</v>
      </c>
      <c r="I200" s="488">
        <v>9818.8506832000021</v>
      </c>
      <c r="J200" s="349">
        <v>9998.7904432000014</v>
      </c>
      <c r="K200" s="350">
        <v>10178.730203199999</v>
      </c>
      <c r="L200" s="351">
        <v>10358.669963199998</v>
      </c>
      <c r="M200" s="11"/>
      <c r="O200" s="152"/>
      <c r="P200" s="163"/>
      <c r="Q200" s="163"/>
      <c r="R200" s="152"/>
      <c r="S200" s="152"/>
      <c r="T200" s="163"/>
      <c r="U200" s="163"/>
    </row>
    <row r="201" spans="1:21">
      <c r="A201" s="19"/>
      <c r="B201" s="388" t="s">
        <v>1279</v>
      </c>
      <c r="C201" s="185" t="s">
        <v>1280</v>
      </c>
      <c r="D201" s="519">
        <v>1.62</v>
      </c>
      <c r="E201" s="520">
        <v>2.2348192771084343</v>
      </c>
      <c r="F201" s="377">
        <v>9424.3716528000023</v>
      </c>
      <c r="G201" s="330">
        <v>9424.3716528000023</v>
      </c>
      <c r="H201" s="330">
        <v>9600.0271327999999</v>
      </c>
      <c r="I201" s="483">
        <v>9600.0271327999999</v>
      </c>
      <c r="J201" s="330">
        <v>9775.6826128000012</v>
      </c>
      <c r="K201" s="340">
        <v>9951.3380928000024</v>
      </c>
      <c r="L201" s="341">
        <v>10126.993572800004</v>
      </c>
      <c r="M201" s="5"/>
      <c r="O201" s="152"/>
      <c r="P201" s="163"/>
      <c r="Q201" s="163"/>
      <c r="R201" s="152"/>
      <c r="S201" s="152"/>
      <c r="T201" s="163"/>
      <c r="U201" s="163"/>
    </row>
    <row r="202" spans="1:21">
      <c r="A202" s="12"/>
      <c r="B202" s="388" t="s">
        <v>1281</v>
      </c>
      <c r="C202" s="185" t="s">
        <v>1282</v>
      </c>
      <c r="D202" s="519">
        <v>1.58</v>
      </c>
      <c r="E202" s="520">
        <v>2.1796385542168681</v>
      </c>
      <c r="F202" s="377">
        <v>9209.8323823999999</v>
      </c>
      <c r="G202" s="330">
        <v>9209.8323823999999</v>
      </c>
      <c r="H202" s="330">
        <v>9381.2035824000013</v>
      </c>
      <c r="I202" s="483">
        <v>9381.2035824000013</v>
      </c>
      <c r="J202" s="330">
        <v>9552.5747824000009</v>
      </c>
      <c r="K202" s="340">
        <v>9723.9459823999987</v>
      </c>
      <c r="L202" s="341">
        <v>9895.3171824000019</v>
      </c>
      <c r="M202" s="18"/>
      <c r="O202" s="152"/>
      <c r="P202" s="163"/>
      <c r="Q202" s="163"/>
      <c r="R202" s="152"/>
      <c r="S202" s="152"/>
      <c r="T202" s="163"/>
      <c r="U202" s="163"/>
    </row>
    <row r="203" spans="1:21">
      <c r="A203" s="10"/>
      <c r="B203" s="388" t="s">
        <v>1283</v>
      </c>
      <c r="C203" s="185" t="s">
        <v>1284</v>
      </c>
      <c r="D203" s="519">
        <v>1.54</v>
      </c>
      <c r="E203" s="520">
        <v>2.124457831325302</v>
      </c>
      <c r="F203" s="377">
        <v>8995.2931119999994</v>
      </c>
      <c r="G203" s="330">
        <v>8995.2931119999994</v>
      </c>
      <c r="H203" s="330">
        <v>9162.3800320000009</v>
      </c>
      <c r="I203" s="483">
        <v>9162.3800320000009</v>
      </c>
      <c r="J203" s="330">
        <v>9329.4669519999989</v>
      </c>
      <c r="K203" s="340">
        <v>9496.5538720000022</v>
      </c>
      <c r="L203" s="341">
        <v>9663.6407920000001</v>
      </c>
      <c r="M203" s="11"/>
      <c r="O203" s="152"/>
      <c r="P203" s="163"/>
      <c r="Q203" s="163"/>
      <c r="R203" s="152"/>
      <c r="S203" s="152"/>
      <c r="T203" s="163"/>
      <c r="U203" s="163"/>
    </row>
    <row r="204" spans="1:21">
      <c r="A204" s="4"/>
      <c r="B204" s="388" t="s">
        <v>1285</v>
      </c>
      <c r="C204" s="185" t="s">
        <v>1286</v>
      </c>
      <c r="D204" s="519">
        <v>1.5</v>
      </c>
      <c r="E204" s="520">
        <v>2.0692771084337358</v>
      </c>
      <c r="F204" s="377">
        <v>8780.7538416000007</v>
      </c>
      <c r="G204" s="330">
        <v>8780.7538416000007</v>
      </c>
      <c r="H204" s="330">
        <v>8943.5564816000006</v>
      </c>
      <c r="I204" s="483">
        <v>8943.5564816000006</v>
      </c>
      <c r="J204" s="330">
        <v>9106.3591216000004</v>
      </c>
      <c r="K204" s="340">
        <v>9269.1617616000003</v>
      </c>
      <c r="L204" s="341">
        <v>9431.964401600002</v>
      </c>
      <c r="M204" s="18"/>
      <c r="O204" s="152"/>
      <c r="P204" s="163"/>
      <c r="Q204" s="163"/>
      <c r="R204" s="152"/>
      <c r="S204" s="152"/>
      <c r="T204" s="163"/>
      <c r="U204" s="163"/>
    </row>
    <row r="205" spans="1:21" ht="15.75" thickBot="1">
      <c r="A205" s="37"/>
      <c r="B205" s="389" t="s">
        <v>1287</v>
      </c>
      <c r="C205" s="193" t="s">
        <v>1288</v>
      </c>
      <c r="D205" s="522">
        <v>1.46</v>
      </c>
      <c r="E205" s="523">
        <v>2.0140963855421696</v>
      </c>
      <c r="F205" s="426">
        <v>8521.7177760000013</v>
      </c>
      <c r="G205" s="354">
        <v>8521.7177760000013</v>
      </c>
      <c r="H205" s="354">
        <v>8680.2361359999995</v>
      </c>
      <c r="I205" s="489">
        <v>8680.2361359999995</v>
      </c>
      <c r="J205" s="354">
        <v>8838.7544960000014</v>
      </c>
      <c r="K205" s="355">
        <v>8997.2728560000014</v>
      </c>
      <c r="L205" s="356">
        <v>9155.7912159999996</v>
      </c>
      <c r="M205" s="5"/>
      <c r="O205" s="152"/>
      <c r="P205" s="163"/>
      <c r="Q205" s="163"/>
      <c r="R205" s="152"/>
      <c r="S205" s="152"/>
      <c r="T205" s="163"/>
      <c r="U205" s="163"/>
    </row>
    <row r="206" spans="1:21">
      <c r="A206" s="8"/>
      <c r="B206" s="386" t="s">
        <v>1289</v>
      </c>
      <c r="C206" s="201" t="s">
        <v>1290</v>
      </c>
      <c r="D206" s="524">
        <v>1.42</v>
      </c>
      <c r="E206" s="525">
        <v>1.9630000000000001</v>
      </c>
      <c r="F206" s="428">
        <v>8307.1785056000008</v>
      </c>
      <c r="G206" s="349">
        <v>8307.1785056000008</v>
      </c>
      <c r="H206" s="349">
        <v>8307.1785056000008</v>
      </c>
      <c r="I206" s="488">
        <v>8307.1785056000008</v>
      </c>
      <c r="J206" s="350">
        <v>8461.412585600001</v>
      </c>
      <c r="K206" s="350">
        <v>8461.412585600001</v>
      </c>
      <c r="L206" s="351">
        <v>8615.6466655999993</v>
      </c>
      <c r="M206" s="20"/>
      <c r="O206" s="152"/>
      <c r="P206" s="163"/>
      <c r="Q206" s="163"/>
      <c r="R206" s="152"/>
      <c r="S206" s="152"/>
      <c r="T206" s="163"/>
      <c r="U206" s="163"/>
    </row>
    <row r="207" spans="1:21">
      <c r="A207" s="38"/>
      <c r="B207" s="388" t="s">
        <v>1291</v>
      </c>
      <c r="C207" s="185" t="s">
        <v>1292</v>
      </c>
      <c r="D207" s="519">
        <v>1.38</v>
      </c>
      <c r="E207" s="520">
        <v>1.9077042253521128</v>
      </c>
      <c r="F207" s="377">
        <v>8092.6392352000003</v>
      </c>
      <c r="G207" s="330">
        <v>8092.6392352000003</v>
      </c>
      <c r="H207" s="330">
        <v>8092.6392352000003</v>
      </c>
      <c r="I207" s="483">
        <v>8092.6392352000003</v>
      </c>
      <c r="J207" s="340">
        <v>8242.5890351999988</v>
      </c>
      <c r="K207" s="340">
        <v>8242.5890351999988</v>
      </c>
      <c r="L207" s="341">
        <v>8392.5388352000009</v>
      </c>
      <c r="M207" s="11"/>
      <c r="O207" s="152"/>
      <c r="P207" s="163"/>
      <c r="Q207" s="163"/>
      <c r="R207" s="152"/>
      <c r="S207" s="152"/>
      <c r="T207" s="163"/>
      <c r="U207" s="163"/>
    </row>
    <row r="208" spans="1:21">
      <c r="A208" s="8"/>
      <c r="B208" s="388" t="s">
        <v>1293</v>
      </c>
      <c r="C208" s="185" t="s">
        <v>1294</v>
      </c>
      <c r="D208" s="519">
        <v>1.34</v>
      </c>
      <c r="E208" s="520">
        <v>1.8524084507042258</v>
      </c>
      <c r="F208" s="377">
        <v>7878.0999648000006</v>
      </c>
      <c r="G208" s="330">
        <v>7878.0999648000006</v>
      </c>
      <c r="H208" s="330">
        <v>7878.0999648000006</v>
      </c>
      <c r="I208" s="483">
        <v>7878.0999648000006</v>
      </c>
      <c r="J208" s="340">
        <v>8023.765484800002</v>
      </c>
      <c r="K208" s="340">
        <v>8023.765484800002</v>
      </c>
      <c r="L208" s="341">
        <v>8169.4310047999998</v>
      </c>
      <c r="M208" s="11"/>
      <c r="O208" s="152"/>
      <c r="P208" s="163"/>
      <c r="Q208" s="163"/>
      <c r="R208" s="152"/>
      <c r="S208" s="152"/>
      <c r="T208" s="163"/>
      <c r="U208" s="163"/>
    </row>
    <row r="209" spans="1:21">
      <c r="A209" s="39"/>
      <c r="B209" s="388" t="s">
        <v>1295</v>
      </c>
      <c r="C209" s="185" t="s">
        <v>1296</v>
      </c>
      <c r="D209" s="519">
        <v>1.3</v>
      </c>
      <c r="E209" s="520">
        <v>1.7971126760563383</v>
      </c>
      <c r="F209" s="377">
        <v>7663.560694400001</v>
      </c>
      <c r="G209" s="330">
        <v>7663.560694400001</v>
      </c>
      <c r="H209" s="330">
        <v>7663.560694400001</v>
      </c>
      <c r="I209" s="483">
        <v>7663.560694400001</v>
      </c>
      <c r="J209" s="340">
        <v>7804.9419344000016</v>
      </c>
      <c r="K209" s="340">
        <v>7804.9419344000016</v>
      </c>
      <c r="L209" s="341">
        <v>7946.3231744000013</v>
      </c>
      <c r="M209" s="20"/>
      <c r="O209" s="152"/>
      <c r="P209" s="163"/>
      <c r="Q209" s="163"/>
      <c r="R209" s="152"/>
      <c r="S209" s="152"/>
      <c r="T209" s="163"/>
      <c r="U209" s="163"/>
    </row>
    <row r="210" spans="1:21">
      <c r="A210" s="40"/>
      <c r="B210" s="388" t="s">
        <v>1297</v>
      </c>
      <c r="C210" s="185" t="s">
        <v>1298</v>
      </c>
      <c r="D210" s="519">
        <v>1.26</v>
      </c>
      <c r="E210" s="520">
        <v>1.741816901408451</v>
      </c>
      <c r="F210" s="377">
        <v>7449.0214240000005</v>
      </c>
      <c r="G210" s="330">
        <v>7449.0214240000005</v>
      </c>
      <c r="H210" s="330">
        <v>7449.0214240000005</v>
      </c>
      <c r="I210" s="483">
        <v>7449.0214240000005</v>
      </c>
      <c r="J210" s="340">
        <v>7586.1183840000003</v>
      </c>
      <c r="K210" s="340">
        <v>7586.1183840000003</v>
      </c>
      <c r="L210" s="341">
        <v>7723.2153440000011</v>
      </c>
      <c r="M210" s="5"/>
      <c r="O210" s="152"/>
      <c r="P210" s="163"/>
      <c r="Q210" s="163"/>
      <c r="R210" s="152"/>
      <c r="S210" s="152"/>
      <c r="T210" s="163"/>
      <c r="U210" s="163"/>
    </row>
    <row r="211" spans="1:21" ht="15.75" thickBot="1">
      <c r="A211" s="41"/>
      <c r="B211" s="389" t="s">
        <v>1299</v>
      </c>
      <c r="C211" s="193" t="s">
        <v>1300</v>
      </c>
      <c r="D211" s="522">
        <v>1.22</v>
      </c>
      <c r="E211" s="523">
        <v>1.6865211267605635</v>
      </c>
      <c r="F211" s="426">
        <v>7189.9853584000011</v>
      </c>
      <c r="G211" s="354">
        <v>7189.9853584000011</v>
      </c>
      <c r="H211" s="354">
        <v>7189.9853584000011</v>
      </c>
      <c r="I211" s="489">
        <v>7189.9853584000011</v>
      </c>
      <c r="J211" s="355">
        <v>7322.7980384000011</v>
      </c>
      <c r="K211" s="355">
        <v>7322.7980384000011</v>
      </c>
      <c r="L211" s="356">
        <v>7455.6107184000011</v>
      </c>
      <c r="M211" s="18"/>
      <c r="O211" s="152"/>
      <c r="P211" s="163"/>
      <c r="Q211" s="163"/>
      <c r="R211" s="152"/>
      <c r="S211" s="152"/>
      <c r="T211" s="163"/>
      <c r="U211" s="163"/>
    </row>
    <row r="212" spans="1:21">
      <c r="A212" s="19"/>
      <c r="B212" s="386" t="s">
        <v>1301</v>
      </c>
      <c r="C212" s="201" t="s">
        <v>1302</v>
      </c>
      <c r="D212" s="524">
        <v>1.18</v>
      </c>
      <c r="E212" s="525">
        <v>1.6359999999999999</v>
      </c>
      <c r="F212" s="428">
        <v>6975.4460880000006</v>
      </c>
      <c r="G212" s="349">
        <v>6975.4460880000006</v>
      </c>
      <c r="H212" s="349">
        <v>6975.4460880000006</v>
      </c>
      <c r="I212" s="488">
        <v>6975.4460880000006</v>
      </c>
      <c r="J212" s="349">
        <v>6975.4460880000006</v>
      </c>
      <c r="K212" s="349">
        <v>6975.4460880000006</v>
      </c>
      <c r="L212" s="351">
        <v>7103.9744880000017</v>
      </c>
      <c r="M212" s="20"/>
      <c r="O212" s="152"/>
      <c r="P212" s="163"/>
      <c r="Q212" s="163"/>
      <c r="R212" s="152"/>
      <c r="S212" s="152"/>
      <c r="T212" s="163"/>
      <c r="U212" s="163"/>
    </row>
    <row r="213" spans="1:21">
      <c r="A213" s="4"/>
      <c r="B213" s="388" t="s">
        <v>1303</v>
      </c>
      <c r="C213" s="247" t="s">
        <v>1304</v>
      </c>
      <c r="D213" s="527">
        <v>1.1399999999999999</v>
      </c>
      <c r="E213" s="531">
        <v>1.5805423728813559</v>
      </c>
      <c r="F213" s="380">
        <v>6760.9068175999992</v>
      </c>
      <c r="G213" s="345">
        <v>6760.9068175999992</v>
      </c>
      <c r="H213" s="345">
        <v>6760.9068175999992</v>
      </c>
      <c r="I213" s="490">
        <v>6760.9068175999992</v>
      </c>
      <c r="J213" s="345">
        <v>6760.9068175999992</v>
      </c>
      <c r="K213" s="345">
        <v>6760.9068175999992</v>
      </c>
      <c r="L213" s="341">
        <v>6885.1509375999995</v>
      </c>
      <c r="M213" s="5"/>
      <c r="O213" s="152"/>
      <c r="P213" s="163"/>
      <c r="Q213" s="163"/>
      <c r="R213" s="152"/>
      <c r="S213" s="152"/>
      <c r="T213" s="163"/>
      <c r="U213" s="163"/>
    </row>
    <row r="214" spans="1:21">
      <c r="A214" s="10"/>
      <c r="B214" s="388" t="s">
        <v>1305</v>
      </c>
      <c r="C214" s="247" t="s">
        <v>1306</v>
      </c>
      <c r="D214" s="527">
        <v>1.1000000000000001</v>
      </c>
      <c r="E214" s="531">
        <v>1.5250847457627121</v>
      </c>
      <c r="F214" s="380">
        <v>6546.3675472000014</v>
      </c>
      <c r="G214" s="345">
        <v>6546.3675472000014</v>
      </c>
      <c r="H214" s="345">
        <v>6546.3675472000014</v>
      </c>
      <c r="I214" s="490">
        <v>6546.3675472000014</v>
      </c>
      <c r="J214" s="345">
        <v>6546.3675472000014</v>
      </c>
      <c r="K214" s="345">
        <v>6546.3675472000014</v>
      </c>
      <c r="L214" s="341">
        <v>6666.3273872000009</v>
      </c>
      <c r="M214" s="5"/>
      <c r="O214" s="152"/>
      <c r="P214" s="163"/>
      <c r="Q214" s="163"/>
      <c r="R214" s="152"/>
      <c r="S214" s="152"/>
      <c r="T214" s="163"/>
      <c r="U214" s="163"/>
    </row>
    <row r="215" spans="1:21">
      <c r="A215" s="12"/>
      <c r="B215" s="388" t="s">
        <v>1307</v>
      </c>
      <c r="C215" s="247" t="s">
        <v>1308</v>
      </c>
      <c r="D215" s="527">
        <v>1.06</v>
      </c>
      <c r="E215" s="531">
        <v>1.4696271186440679</v>
      </c>
      <c r="F215" s="380">
        <v>6331.8282768000008</v>
      </c>
      <c r="G215" s="345">
        <v>6331.8282768000008</v>
      </c>
      <c r="H215" s="345">
        <v>6331.8282768000008</v>
      </c>
      <c r="I215" s="490">
        <v>6331.8282768000008</v>
      </c>
      <c r="J215" s="345">
        <v>6331.8282768000008</v>
      </c>
      <c r="K215" s="345">
        <v>6331.8282768000008</v>
      </c>
      <c r="L215" s="341">
        <v>6447.5038367999996</v>
      </c>
      <c r="M215" s="5"/>
      <c r="O215" s="152"/>
      <c r="P215" s="163"/>
      <c r="Q215" s="163"/>
      <c r="R215" s="152"/>
      <c r="S215" s="152"/>
      <c r="T215" s="163"/>
      <c r="U215" s="163"/>
    </row>
    <row r="216" spans="1:21">
      <c r="A216" s="4"/>
      <c r="B216" s="388" t="s">
        <v>1309</v>
      </c>
      <c r="C216" s="247" t="s">
        <v>1310</v>
      </c>
      <c r="D216" s="527">
        <v>1.02</v>
      </c>
      <c r="E216" s="531">
        <v>1.4141694915254237</v>
      </c>
      <c r="F216" s="380">
        <v>6117.2890063999994</v>
      </c>
      <c r="G216" s="345">
        <v>6117.2890063999994</v>
      </c>
      <c r="H216" s="345">
        <v>6117.2890063999994</v>
      </c>
      <c r="I216" s="490">
        <v>6117.2890063999994</v>
      </c>
      <c r="J216" s="345">
        <v>6117.2890063999994</v>
      </c>
      <c r="K216" s="345">
        <v>6117.2890063999994</v>
      </c>
      <c r="L216" s="341">
        <v>6228.6802864000001</v>
      </c>
      <c r="M216" s="18"/>
      <c r="O216" s="152"/>
      <c r="P216" s="163"/>
      <c r="Q216" s="163"/>
      <c r="R216" s="152"/>
      <c r="S216" s="152"/>
      <c r="T216" s="163"/>
      <c r="U216" s="163"/>
    </row>
    <row r="217" spans="1:21" ht="15.75" thickBot="1">
      <c r="A217" s="12"/>
      <c r="B217" s="389" t="s">
        <v>1311</v>
      </c>
      <c r="C217" s="193" t="s">
        <v>1312</v>
      </c>
      <c r="D217" s="528">
        <v>0.98</v>
      </c>
      <c r="E217" s="523">
        <v>1.3587118644067795</v>
      </c>
      <c r="F217" s="426">
        <v>5858.2529408</v>
      </c>
      <c r="G217" s="354">
        <v>5858.2529408</v>
      </c>
      <c r="H217" s="354">
        <v>5858.2529408</v>
      </c>
      <c r="I217" s="489">
        <v>5858.2529408</v>
      </c>
      <c r="J217" s="354">
        <v>5858.2529408</v>
      </c>
      <c r="K217" s="354">
        <v>5858.2529408</v>
      </c>
      <c r="L217" s="356">
        <v>5965.3599408</v>
      </c>
      <c r="M217" s="20"/>
      <c r="O217" s="152"/>
      <c r="P217" s="163"/>
      <c r="Q217" s="163"/>
      <c r="R217" s="152"/>
      <c r="S217" s="152"/>
      <c r="T217" s="163"/>
      <c r="U217" s="163"/>
    </row>
    <row r="218" spans="1:21">
      <c r="A218" s="12"/>
      <c r="B218" s="386" t="s">
        <v>1313</v>
      </c>
      <c r="C218" s="201" t="s">
        <v>1314</v>
      </c>
      <c r="D218" s="524">
        <v>0.94</v>
      </c>
      <c r="E218" s="525">
        <v>1.3080000000000001</v>
      </c>
      <c r="F218" s="348">
        <v>5643.7136704000004</v>
      </c>
      <c r="G218" s="529">
        <v>5643.7136704000004</v>
      </c>
      <c r="H218" s="529">
        <v>5643.7136704000004</v>
      </c>
      <c r="I218" s="545">
        <v>5643.7136704000004</v>
      </c>
      <c r="J218" s="529">
        <v>5643.7136704000004</v>
      </c>
      <c r="K218" s="529">
        <v>5643.7136704000004</v>
      </c>
      <c r="L218" s="341">
        <v>5643.7136704000004</v>
      </c>
      <c r="M218" s="20"/>
      <c r="O218" s="152"/>
      <c r="P218" s="163"/>
      <c r="Q218" s="163"/>
      <c r="R218" s="152"/>
      <c r="S218" s="152"/>
      <c r="T218" s="163"/>
      <c r="U218" s="163"/>
    </row>
    <row r="219" spans="1:21">
      <c r="A219" s="10"/>
      <c r="B219" s="388" t="s">
        <v>1315</v>
      </c>
      <c r="C219" s="185" t="s">
        <v>1316</v>
      </c>
      <c r="D219" s="526">
        <v>0.9</v>
      </c>
      <c r="E219" s="520">
        <v>1.252340425531915</v>
      </c>
      <c r="F219" s="328">
        <v>5429.1743999999999</v>
      </c>
      <c r="G219" s="329">
        <v>5429.1743999999999</v>
      </c>
      <c r="H219" s="329">
        <v>5429.1743999999999</v>
      </c>
      <c r="I219" s="480">
        <v>5429.1743999999999</v>
      </c>
      <c r="J219" s="329">
        <v>5429.1743999999999</v>
      </c>
      <c r="K219" s="329">
        <v>5429.1743999999999</v>
      </c>
      <c r="L219" s="341">
        <v>5429.1743999999999</v>
      </c>
      <c r="M219" s="5"/>
      <c r="O219" s="152"/>
      <c r="P219" s="163"/>
      <c r="Q219" s="163"/>
      <c r="R219" s="152"/>
      <c r="S219" s="152"/>
      <c r="T219" s="163"/>
      <c r="U219" s="163"/>
    </row>
    <row r="220" spans="1:21">
      <c r="A220" s="4"/>
      <c r="B220" s="388" t="s">
        <v>1317</v>
      </c>
      <c r="C220" s="185" t="s">
        <v>1318</v>
      </c>
      <c r="D220" s="526">
        <v>0.86</v>
      </c>
      <c r="E220" s="520">
        <v>1.1966808510638298</v>
      </c>
      <c r="F220" s="377">
        <v>5214.6351295999993</v>
      </c>
      <c r="G220" s="330">
        <v>5214.6351295999993</v>
      </c>
      <c r="H220" s="330">
        <v>5214.6351295999993</v>
      </c>
      <c r="I220" s="483">
        <v>5214.6351295999993</v>
      </c>
      <c r="J220" s="330">
        <v>5214.6351295999993</v>
      </c>
      <c r="K220" s="330">
        <v>5214.6351295999993</v>
      </c>
      <c r="L220" s="394">
        <v>5214.6351295999993</v>
      </c>
      <c r="M220" s="18"/>
      <c r="O220" s="152"/>
      <c r="P220" s="163"/>
      <c r="Q220" s="163"/>
      <c r="R220" s="152"/>
      <c r="S220" s="152"/>
      <c r="T220" s="163"/>
      <c r="U220" s="163"/>
    </row>
    <row r="221" spans="1:21">
      <c r="A221" s="4"/>
      <c r="B221" s="388" t="s">
        <v>1319</v>
      </c>
      <c r="C221" s="185" t="s">
        <v>1320</v>
      </c>
      <c r="D221" s="526">
        <v>0.82</v>
      </c>
      <c r="E221" s="520">
        <v>1.1410212765957448</v>
      </c>
      <c r="F221" s="377">
        <v>5000.0958592000006</v>
      </c>
      <c r="G221" s="330">
        <v>5000.0958592000006</v>
      </c>
      <c r="H221" s="330">
        <v>5000.0958592000006</v>
      </c>
      <c r="I221" s="483">
        <v>5000.0958592000006</v>
      </c>
      <c r="J221" s="330">
        <v>5000.0958592000006</v>
      </c>
      <c r="K221" s="330">
        <v>5000.0958592000006</v>
      </c>
      <c r="L221" s="394">
        <v>5000.0958592000006</v>
      </c>
      <c r="M221" s="18"/>
      <c r="O221" s="152"/>
      <c r="P221" s="163"/>
      <c r="Q221" s="163"/>
      <c r="R221" s="152"/>
      <c r="S221" s="152"/>
      <c r="T221" s="163"/>
      <c r="U221" s="163"/>
    </row>
    <row r="222" spans="1:21">
      <c r="A222" s="19"/>
      <c r="B222" s="388" t="s">
        <v>1321</v>
      </c>
      <c r="C222" s="185" t="s">
        <v>1322</v>
      </c>
      <c r="D222" s="526">
        <v>0.78</v>
      </c>
      <c r="E222" s="520">
        <v>1.0853617021276598</v>
      </c>
      <c r="F222" s="377">
        <v>4785.556588800001</v>
      </c>
      <c r="G222" s="330">
        <v>4785.556588800001</v>
      </c>
      <c r="H222" s="330">
        <v>4785.556588800001</v>
      </c>
      <c r="I222" s="483">
        <v>4785.556588800001</v>
      </c>
      <c r="J222" s="330">
        <v>4785.556588800001</v>
      </c>
      <c r="K222" s="330">
        <v>4785.556588800001</v>
      </c>
      <c r="L222" s="394">
        <v>4785.556588800001</v>
      </c>
      <c r="M222" s="11"/>
      <c r="O222" s="152"/>
      <c r="P222" s="163"/>
      <c r="Q222" s="163"/>
      <c r="R222" s="152"/>
      <c r="S222" s="152"/>
      <c r="T222" s="163"/>
      <c r="U222" s="163"/>
    </row>
    <row r="223" spans="1:21">
      <c r="A223" s="37"/>
      <c r="B223" s="388" t="s">
        <v>1323</v>
      </c>
      <c r="C223" s="185" t="s">
        <v>1324</v>
      </c>
      <c r="D223" s="526">
        <v>0.74</v>
      </c>
      <c r="E223" s="520">
        <v>1.0297021276595746</v>
      </c>
      <c r="F223" s="377">
        <v>4526.5205231999998</v>
      </c>
      <c r="G223" s="330">
        <v>4526.5205231999998</v>
      </c>
      <c r="H223" s="330">
        <v>4526.5205231999998</v>
      </c>
      <c r="I223" s="483">
        <v>4526.5205231999998</v>
      </c>
      <c r="J223" s="330">
        <v>4526.5205231999998</v>
      </c>
      <c r="K223" s="330">
        <v>4526.5205231999998</v>
      </c>
      <c r="L223" s="394">
        <v>4526.5205231999998</v>
      </c>
      <c r="M223" s="20"/>
      <c r="O223" s="152"/>
      <c r="P223" s="163"/>
      <c r="Q223" s="163"/>
      <c r="R223" s="152"/>
      <c r="S223" s="152"/>
      <c r="T223" s="163"/>
      <c r="U223" s="163"/>
    </row>
    <row r="224" spans="1:21">
      <c r="A224" s="37"/>
      <c r="B224" s="388" t="s">
        <v>1325</v>
      </c>
      <c r="C224" s="185" t="s">
        <v>1326</v>
      </c>
      <c r="D224" s="526">
        <v>0.7</v>
      </c>
      <c r="E224" s="520">
        <v>0.97404255319148936</v>
      </c>
      <c r="F224" s="377">
        <v>4311.9812527999993</v>
      </c>
      <c r="G224" s="330">
        <v>4311.9812527999993</v>
      </c>
      <c r="H224" s="330">
        <v>4311.9812527999993</v>
      </c>
      <c r="I224" s="483">
        <v>4311.9812527999993</v>
      </c>
      <c r="J224" s="330">
        <v>4311.9812527999993</v>
      </c>
      <c r="K224" s="330">
        <v>4311.9812527999993</v>
      </c>
      <c r="L224" s="394">
        <v>4311.9812527999993</v>
      </c>
      <c r="M224" s="11"/>
      <c r="O224" s="152"/>
      <c r="P224" s="163"/>
      <c r="Q224" s="163"/>
      <c r="R224" s="152"/>
      <c r="S224" s="152"/>
      <c r="T224" s="163"/>
      <c r="U224" s="163"/>
    </row>
    <row r="225" spans="1:21">
      <c r="A225" s="40"/>
      <c r="B225" s="388" t="s">
        <v>1327</v>
      </c>
      <c r="C225" s="185" t="s">
        <v>1328</v>
      </c>
      <c r="D225" s="526">
        <v>0.67</v>
      </c>
      <c r="E225" s="520">
        <v>0.93229787234042572</v>
      </c>
      <c r="F225" s="377">
        <v>4122.4019823999997</v>
      </c>
      <c r="G225" s="330">
        <v>4122.4019823999997</v>
      </c>
      <c r="H225" s="330">
        <v>4122.4019823999997</v>
      </c>
      <c r="I225" s="483">
        <v>4122.4019823999997</v>
      </c>
      <c r="J225" s="330">
        <v>4122.4019823999997</v>
      </c>
      <c r="K225" s="330">
        <v>4122.4019823999997</v>
      </c>
      <c r="L225" s="394">
        <v>4122.4019823999997</v>
      </c>
      <c r="M225" s="11"/>
      <c r="O225" s="152"/>
      <c r="P225" s="163"/>
      <c r="Q225" s="163"/>
      <c r="R225" s="152"/>
      <c r="S225" s="152"/>
      <c r="T225" s="163"/>
      <c r="U225" s="163"/>
    </row>
    <row r="226" spans="1:21" ht="15.75" thickBot="1">
      <c r="A226" s="40"/>
      <c r="B226" s="389" t="s">
        <v>1329</v>
      </c>
      <c r="C226" s="193" t="s">
        <v>1330</v>
      </c>
      <c r="D226" s="528">
        <v>0.63</v>
      </c>
      <c r="E226" s="523">
        <v>0.8766382978723406</v>
      </c>
      <c r="F226" s="385">
        <v>3907.8627119999996</v>
      </c>
      <c r="G226" s="333">
        <v>3907.8627119999996</v>
      </c>
      <c r="H226" s="333">
        <v>3907.8627119999996</v>
      </c>
      <c r="I226" s="485">
        <v>3907.8627119999996</v>
      </c>
      <c r="J226" s="333">
        <v>3907.8627119999996</v>
      </c>
      <c r="K226" s="333">
        <v>3907.8627119999996</v>
      </c>
      <c r="L226" s="543">
        <v>3907.8627119999996</v>
      </c>
      <c r="M226" s="11"/>
      <c r="O226" s="152"/>
      <c r="P226" s="163"/>
      <c r="Q226" s="163"/>
      <c r="R226" s="152"/>
      <c r="S226" s="152"/>
      <c r="T226" s="163"/>
      <c r="U226" s="163"/>
    </row>
    <row r="227" spans="1:21" ht="3.75" customHeight="1" thickBot="1">
      <c r="A227" s="26"/>
      <c r="B227" s="26"/>
      <c r="C227" s="27"/>
      <c r="D227" s="28"/>
      <c r="E227" s="29"/>
      <c r="F227" s="30"/>
      <c r="G227" s="31"/>
      <c r="H227" s="32"/>
      <c r="I227" s="33"/>
      <c r="J227" s="34"/>
      <c r="K227" s="32"/>
      <c r="L227" s="35"/>
      <c r="M227" s="54"/>
    </row>
  </sheetData>
  <mergeCells count="15">
    <mergeCell ref="B121:L121"/>
    <mergeCell ref="B2:D2"/>
    <mergeCell ref="H2:L3"/>
    <mergeCell ref="B3:D3"/>
    <mergeCell ref="H4:L4"/>
    <mergeCell ref="H5:L5"/>
    <mergeCell ref="F6:L6"/>
    <mergeCell ref="B11:B14"/>
    <mergeCell ref="B9:L9"/>
    <mergeCell ref="B10:L10"/>
    <mergeCell ref="C11:C14"/>
    <mergeCell ref="D11:D14"/>
    <mergeCell ref="E11:E14"/>
    <mergeCell ref="F11:L13"/>
    <mergeCell ref="B15:L15"/>
  </mergeCells>
  <hyperlinks>
    <hyperlink ref="H4" r:id="rId1"/>
  </hyperlinks>
  <pageMargins left="0.23622047244094491" right="0.23622047244094491" top="0.74803149606299213" bottom="0.74803149606299213" header="0.31496062992125984" footer="0.31496062992125984"/>
  <pageSetup paperSize="9" scale="88" fitToHeight="4" orientation="portrait" horizontalDpi="180" verticalDpi="180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68"/>
  <sheetViews>
    <sheetView workbookViewId="0">
      <selection activeCell="O17" sqref="O17"/>
    </sheetView>
  </sheetViews>
  <sheetFormatPr defaultRowHeight="15"/>
  <cols>
    <col min="1" max="1" width="0.85546875" customWidth="1"/>
    <col min="2" max="2" width="11" customWidth="1"/>
    <col min="3" max="3" width="10.5703125" bestFit="1" customWidth="1"/>
    <col min="6" max="10" width="10.28515625" bestFit="1" customWidth="1"/>
    <col min="11" max="11" width="10.140625" customWidth="1"/>
    <col min="12" max="12" width="9.140625" customWidth="1"/>
    <col min="13" max="13" width="0.5703125" customWidth="1"/>
  </cols>
  <sheetData>
    <row r="1" spans="1:13" ht="4.5" customHeight="1" thickBot="1">
      <c r="A1" s="1"/>
      <c r="B1" s="50"/>
      <c r="C1" s="72"/>
      <c r="D1" s="49"/>
      <c r="E1" s="2"/>
      <c r="F1" s="48"/>
      <c r="G1" s="3"/>
      <c r="H1" s="49"/>
      <c r="I1" s="50"/>
      <c r="J1" s="51"/>
      <c r="K1" s="49"/>
      <c r="L1" s="52"/>
      <c r="M1" s="73"/>
    </row>
    <row r="2" spans="1:13">
      <c r="A2" s="10"/>
      <c r="B2" s="722" t="s">
        <v>1332</v>
      </c>
      <c r="C2" s="723"/>
      <c r="D2" s="723"/>
      <c r="E2" s="86"/>
      <c r="F2" s="86"/>
      <c r="G2" s="86"/>
      <c r="H2" s="724" t="s">
        <v>1716</v>
      </c>
      <c r="I2" s="725"/>
      <c r="J2" s="725"/>
      <c r="K2" s="725"/>
      <c r="L2" s="726"/>
      <c r="M2" s="74"/>
    </row>
    <row r="3" spans="1:13">
      <c r="A3" s="12"/>
      <c r="B3" s="729" t="s">
        <v>1340</v>
      </c>
      <c r="C3" s="730"/>
      <c r="D3" s="730"/>
      <c r="E3" s="88"/>
      <c r="F3" s="88"/>
      <c r="G3" s="88"/>
      <c r="H3" s="727"/>
      <c r="I3" s="727"/>
      <c r="J3" s="727"/>
      <c r="K3" s="727"/>
      <c r="L3" s="728"/>
      <c r="M3" s="75"/>
    </row>
    <row r="4" spans="1:13">
      <c r="A4" s="12"/>
      <c r="B4" s="87"/>
      <c r="C4" s="88"/>
      <c r="D4" s="88"/>
      <c r="E4" s="88"/>
      <c r="F4" s="88"/>
      <c r="G4" s="88"/>
      <c r="H4" s="731" t="s">
        <v>1333</v>
      </c>
      <c r="I4" s="731"/>
      <c r="J4" s="731"/>
      <c r="K4" s="731"/>
      <c r="L4" s="732"/>
      <c r="M4" s="75"/>
    </row>
    <row r="5" spans="1:13">
      <c r="A5" s="19"/>
      <c r="B5" s="89"/>
      <c r="C5" s="90"/>
      <c r="D5" s="90"/>
      <c r="E5" s="90"/>
      <c r="F5" s="76"/>
      <c r="G5" s="77"/>
      <c r="H5" s="731"/>
      <c r="I5" s="731"/>
      <c r="J5" s="731"/>
      <c r="K5" s="731"/>
      <c r="L5" s="732"/>
      <c r="M5" s="78"/>
    </row>
    <row r="6" spans="1:13">
      <c r="A6" s="4"/>
      <c r="B6" s="89"/>
      <c r="C6" s="90"/>
      <c r="D6" s="90"/>
      <c r="E6" s="90"/>
      <c r="F6" s="731"/>
      <c r="G6" s="742"/>
      <c r="H6" s="742"/>
      <c r="I6" s="742"/>
      <c r="J6" s="742"/>
      <c r="K6" s="742"/>
      <c r="L6" s="743"/>
      <c r="M6" s="79"/>
    </row>
    <row r="7" spans="1:13">
      <c r="A7" s="19"/>
      <c r="B7" s="89"/>
      <c r="C7" s="90"/>
      <c r="D7" s="90"/>
      <c r="E7" s="90"/>
      <c r="F7" s="76"/>
      <c r="G7" s="77"/>
      <c r="H7" s="82"/>
      <c r="I7" s="82"/>
      <c r="J7" s="82"/>
      <c r="K7" s="82"/>
      <c r="L7" s="83"/>
      <c r="M7" s="78"/>
    </row>
    <row r="8" spans="1:13" ht="15.75" thickBot="1">
      <c r="A8" s="12"/>
      <c r="B8" s="91"/>
      <c r="C8" s="92"/>
      <c r="D8" s="92"/>
      <c r="E8" s="92"/>
      <c r="F8" s="80"/>
      <c r="G8" s="81"/>
      <c r="H8" s="84"/>
      <c r="I8" s="84"/>
      <c r="J8" s="84"/>
      <c r="K8" s="84"/>
      <c r="L8" s="85"/>
      <c r="M8" s="75"/>
    </row>
    <row r="9" spans="1:13" ht="16.5" thickBot="1">
      <c r="A9" s="4"/>
      <c r="B9" s="733" t="s">
        <v>1331</v>
      </c>
      <c r="C9" s="734"/>
      <c r="D9" s="734"/>
      <c r="E9" s="734"/>
      <c r="F9" s="734"/>
      <c r="G9" s="734"/>
      <c r="H9" s="734"/>
      <c r="I9" s="734"/>
      <c r="J9" s="734"/>
      <c r="K9" s="734"/>
      <c r="L9" s="735"/>
      <c r="M9" s="5"/>
    </row>
    <row r="10" spans="1:13" ht="29.25" customHeight="1" thickBot="1">
      <c r="A10" s="4"/>
      <c r="B10" s="736" t="s">
        <v>1337</v>
      </c>
      <c r="C10" s="737"/>
      <c r="D10" s="737"/>
      <c r="E10" s="737"/>
      <c r="F10" s="737"/>
      <c r="G10" s="737"/>
      <c r="H10" s="737"/>
      <c r="I10" s="737"/>
      <c r="J10" s="737"/>
      <c r="K10" s="737"/>
      <c r="L10" s="738"/>
      <c r="M10" s="5"/>
    </row>
    <row r="11" spans="1:13" ht="3.75" customHeight="1" thickBot="1">
      <c r="A11" s="4"/>
      <c r="B11" s="26"/>
      <c r="C11" s="27"/>
      <c r="D11" s="28"/>
      <c r="E11" s="29"/>
      <c r="F11" s="43"/>
      <c r="G11" s="31"/>
      <c r="H11" s="44"/>
      <c r="I11" s="45"/>
      <c r="J11" s="46"/>
      <c r="K11" s="44"/>
      <c r="L11" s="47"/>
      <c r="M11" s="5"/>
    </row>
    <row r="12" spans="1:13">
      <c r="A12" s="4"/>
      <c r="B12" s="739" t="s">
        <v>0</v>
      </c>
      <c r="C12" s="739" t="s">
        <v>1</v>
      </c>
      <c r="D12" s="739" t="s">
        <v>2</v>
      </c>
      <c r="E12" s="744" t="s">
        <v>3</v>
      </c>
      <c r="F12" s="747" t="s">
        <v>4</v>
      </c>
      <c r="G12" s="748"/>
      <c r="H12" s="748"/>
      <c r="I12" s="748"/>
      <c r="J12" s="748"/>
      <c r="K12" s="748"/>
      <c r="L12" s="749"/>
      <c r="M12" s="5"/>
    </row>
    <row r="13" spans="1:13">
      <c r="A13" s="4"/>
      <c r="B13" s="740"/>
      <c r="C13" s="740"/>
      <c r="D13" s="740"/>
      <c r="E13" s="745"/>
      <c r="F13" s="750"/>
      <c r="G13" s="751"/>
      <c r="H13" s="751"/>
      <c r="I13" s="751"/>
      <c r="J13" s="751"/>
      <c r="K13" s="751"/>
      <c r="L13" s="752"/>
      <c r="M13" s="5"/>
    </row>
    <row r="14" spans="1:13" ht="15.75" thickBot="1">
      <c r="A14" s="4"/>
      <c r="B14" s="740"/>
      <c r="C14" s="740"/>
      <c r="D14" s="740"/>
      <c r="E14" s="745"/>
      <c r="F14" s="753"/>
      <c r="G14" s="754"/>
      <c r="H14" s="754"/>
      <c r="I14" s="754"/>
      <c r="J14" s="754"/>
      <c r="K14" s="754"/>
      <c r="L14" s="755"/>
      <c r="M14" s="5"/>
    </row>
    <row r="15" spans="1:13" ht="14.25" customHeight="1" thickBot="1">
      <c r="A15" s="4"/>
      <c r="B15" s="741"/>
      <c r="C15" s="741"/>
      <c r="D15" s="741"/>
      <c r="E15" s="746"/>
      <c r="F15" s="67" t="s">
        <v>5</v>
      </c>
      <c r="G15" s="68" t="s">
        <v>6</v>
      </c>
      <c r="H15" s="69" t="s">
        <v>7</v>
      </c>
      <c r="I15" s="70" t="s">
        <v>8</v>
      </c>
      <c r="J15" s="67" t="s">
        <v>9</v>
      </c>
      <c r="K15" s="68" t="s">
        <v>10</v>
      </c>
      <c r="L15" s="71" t="s">
        <v>11</v>
      </c>
      <c r="M15" s="5"/>
    </row>
    <row r="16" spans="1:13" ht="15.75" thickBot="1">
      <c r="A16" s="4"/>
      <c r="B16" s="716" t="s">
        <v>1335</v>
      </c>
      <c r="C16" s="717"/>
      <c r="D16" s="717"/>
      <c r="E16" s="717"/>
      <c r="F16" s="717"/>
      <c r="G16" s="717"/>
      <c r="H16" s="717"/>
      <c r="I16" s="717"/>
      <c r="J16" s="717"/>
      <c r="K16" s="717"/>
      <c r="L16" s="718"/>
      <c r="M16" s="5"/>
    </row>
    <row r="17" spans="1:13">
      <c r="A17" s="4"/>
      <c r="B17" s="176" t="s">
        <v>609</v>
      </c>
      <c r="C17" s="177" t="s">
        <v>610</v>
      </c>
      <c r="D17" s="178">
        <v>1.7198496000000003</v>
      </c>
      <c r="E17" s="179">
        <v>2.6059999999999999</v>
      </c>
      <c r="F17" s="180">
        <v>20683.950940319999</v>
      </c>
      <c r="G17" s="181"/>
      <c r="H17" s="181"/>
      <c r="I17" s="279"/>
      <c r="J17" s="181"/>
      <c r="K17" s="182"/>
      <c r="L17" s="183"/>
      <c r="M17" s="5"/>
    </row>
    <row r="18" spans="1:13">
      <c r="A18" s="19"/>
      <c r="B18" s="184" t="s">
        <v>611</v>
      </c>
      <c r="C18" s="185" t="s">
        <v>612</v>
      </c>
      <c r="D18" s="186">
        <v>1.7006976000000003</v>
      </c>
      <c r="E18" s="187">
        <v>2.5770444444444447</v>
      </c>
      <c r="F18" s="188">
        <v>20412.552299759998</v>
      </c>
      <c r="G18" s="189"/>
      <c r="H18" s="189"/>
      <c r="I18" s="280"/>
      <c r="J18" s="189"/>
      <c r="K18" s="190"/>
      <c r="L18" s="191"/>
      <c r="M18" s="9"/>
    </row>
    <row r="19" spans="1:13">
      <c r="A19" s="12"/>
      <c r="B19" s="184" t="s">
        <v>613</v>
      </c>
      <c r="C19" s="185" t="s">
        <v>614</v>
      </c>
      <c r="D19" s="186">
        <v>1.6815456</v>
      </c>
      <c r="E19" s="187">
        <v>2.5480888888888891</v>
      </c>
      <c r="F19" s="188">
        <v>20195.118762480004</v>
      </c>
      <c r="G19" s="189"/>
      <c r="H19" s="189"/>
      <c r="I19" s="280"/>
      <c r="J19" s="189"/>
      <c r="K19" s="190"/>
      <c r="L19" s="191"/>
      <c r="M19" s="11"/>
    </row>
    <row r="20" spans="1:13">
      <c r="A20" s="19"/>
      <c r="B20" s="184" t="s">
        <v>615</v>
      </c>
      <c r="C20" s="185" t="s">
        <v>616</v>
      </c>
      <c r="D20" s="186">
        <v>1.6623936000000001</v>
      </c>
      <c r="E20" s="187">
        <v>2.519133333333333</v>
      </c>
      <c r="F20" s="188">
        <v>19973.095225199999</v>
      </c>
      <c r="G20" s="189"/>
      <c r="H20" s="189"/>
      <c r="I20" s="280"/>
      <c r="J20" s="189"/>
      <c r="K20" s="190"/>
      <c r="L20" s="191"/>
      <c r="M20" s="18"/>
    </row>
    <row r="21" spans="1:13">
      <c r="A21" s="10"/>
      <c r="B21" s="184" t="s">
        <v>617</v>
      </c>
      <c r="C21" s="185" t="s">
        <v>618</v>
      </c>
      <c r="D21" s="186">
        <v>1.6432416000000001</v>
      </c>
      <c r="E21" s="187">
        <v>2.4901777777777778</v>
      </c>
      <c r="F21" s="188">
        <v>19755.661687920001</v>
      </c>
      <c r="G21" s="189"/>
      <c r="H21" s="189"/>
      <c r="I21" s="280"/>
      <c r="J21" s="189"/>
      <c r="K21" s="190"/>
      <c r="L21" s="191"/>
      <c r="M21" s="5"/>
    </row>
    <row r="22" spans="1:13" ht="15.75" thickBot="1">
      <c r="A22" s="4"/>
      <c r="B22" s="192" t="s">
        <v>619</v>
      </c>
      <c r="C22" s="193" t="s">
        <v>620</v>
      </c>
      <c r="D22" s="194">
        <v>1.6240896</v>
      </c>
      <c r="E22" s="195">
        <v>2.4612222222222222</v>
      </c>
      <c r="F22" s="196">
        <v>19538.22815064</v>
      </c>
      <c r="G22" s="197"/>
      <c r="H22" s="197"/>
      <c r="I22" s="281"/>
      <c r="J22" s="197"/>
      <c r="K22" s="198"/>
      <c r="L22" s="199"/>
      <c r="M22" s="20"/>
    </row>
    <row r="23" spans="1:13">
      <c r="A23" s="39"/>
      <c r="B23" s="200" t="s">
        <v>621</v>
      </c>
      <c r="C23" s="201" t="s">
        <v>622</v>
      </c>
      <c r="D23" s="202">
        <v>1.6049376000000004</v>
      </c>
      <c r="E23" s="203">
        <v>2.432266666666667</v>
      </c>
      <c r="F23" s="204">
        <v>18261.918333360001</v>
      </c>
      <c r="G23" s="181">
        <v>19673.753373359999</v>
      </c>
      <c r="H23" s="181"/>
      <c r="I23" s="279"/>
      <c r="J23" s="181"/>
      <c r="K23" s="181"/>
      <c r="L23" s="205"/>
      <c r="M23" s="21"/>
    </row>
    <row r="24" spans="1:13">
      <c r="A24" s="40"/>
      <c r="B24" s="184" t="s">
        <v>623</v>
      </c>
      <c r="C24" s="185" t="s">
        <v>624</v>
      </c>
      <c r="D24" s="186">
        <v>1.5857856000000001</v>
      </c>
      <c r="E24" s="187">
        <v>2.4033111111111114</v>
      </c>
      <c r="F24" s="206">
        <v>18003.125362800001</v>
      </c>
      <c r="G24" s="189">
        <v>19398.152842800002</v>
      </c>
      <c r="H24" s="189"/>
      <c r="I24" s="280"/>
      <c r="J24" s="189"/>
      <c r="K24" s="189"/>
      <c r="L24" s="207"/>
      <c r="M24" s="22"/>
    </row>
    <row r="25" spans="1:13">
      <c r="A25" s="41"/>
      <c r="B25" s="184" t="s">
        <v>625</v>
      </c>
      <c r="C25" s="185" t="s">
        <v>626</v>
      </c>
      <c r="D25" s="186">
        <v>1.5666336000000001</v>
      </c>
      <c r="E25" s="187">
        <v>2.3743555555555553</v>
      </c>
      <c r="F25" s="206">
        <v>17798.297495520001</v>
      </c>
      <c r="G25" s="189">
        <v>19176.517415520004</v>
      </c>
      <c r="H25" s="189"/>
      <c r="I25" s="280"/>
      <c r="J25" s="189"/>
      <c r="K25" s="189"/>
      <c r="L25" s="207"/>
      <c r="M25" s="23"/>
    </row>
    <row r="26" spans="1:13">
      <c r="A26" s="19"/>
      <c r="B26" s="184" t="s">
        <v>627</v>
      </c>
      <c r="C26" s="185" t="s">
        <v>628</v>
      </c>
      <c r="D26" s="186">
        <v>1.5474816000000002</v>
      </c>
      <c r="E26" s="187">
        <v>2.3454000000000002</v>
      </c>
      <c r="F26" s="206">
        <v>17588.87962824</v>
      </c>
      <c r="G26" s="189">
        <v>18950.291988240002</v>
      </c>
      <c r="H26" s="189"/>
      <c r="I26" s="280"/>
      <c r="J26" s="189"/>
      <c r="K26" s="189"/>
      <c r="L26" s="207"/>
      <c r="M26" s="22"/>
    </row>
    <row r="27" spans="1:13">
      <c r="A27" s="4"/>
      <c r="B27" s="184" t="s">
        <v>629</v>
      </c>
      <c r="C27" s="185" t="s">
        <v>630</v>
      </c>
      <c r="D27" s="186">
        <v>1.5283296000000002</v>
      </c>
      <c r="E27" s="187">
        <v>2.3164444444444445</v>
      </c>
      <c r="F27" s="206">
        <v>17384.051760959999</v>
      </c>
      <c r="G27" s="189">
        <v>18728.65656096</v>
      </c>
      <c r="H27" s="189"/>
      <c r="I27" s="280"/>
      <c r="J27" s="189"/>
      <c r="K27" s="189"/>
      <c r="L27" s="207"/>
      <c r="M27" s="24"/>
    </row>
    <row r="28" spans="1:13" ht="15.75" thickBot="1">
      <c r="A28" s="10"/>
      <c r="B28" s="208" t="s">
        <v>631</v>
      </c>
      <c r="C28" s="193" t="s">
        <v>632</v>
      </c>
      <c r="D28" s="194">
        <v>1.5091776000000001</v>
      </c>
      <c r="E28" s="195">
        <v>2.2874888888888889</v>
      </c>
      <c r="F28" s="209">
        <v>17179.223893680002</v>
      </c>
      <c r="G28" s="197">
        <v>18507.021133679998</v>
      </c>
      <c r="H28" s="197"/>
      <c r="I28" s="281"/>
      <c r="J28" s="197"/>
      <c r="K28" s="197"/>
      <c r="L28" s="210"/>
      <c r="M28" s="7"/>
    </row>
    <row r="29" spans="1:13">
      <c r="A29" s="12"/>
      <c r="B29" s="200" t="s">
        <v>633</v>
      </c>
      <c r="C29" s="201" t="s">
        <v>634</v>
      </c>
      <c r="D29" s="202">
        <v>1.4900256000000003</v>
      </c>
      <c r="E29" s="203">
        <v>2.2585333333333333</v>
      </c>
      <c r="F29" s="211">
        <v>16032.598651200002</v>
      </c>
      <c r="G29" s="212">
        <v>16974.396026399998</v>
      </c>
      <c r="H29" s="212">
        <v>17957.638286399997</v>
      </c>
      <c r="I29" s="282"/>
      <c r="J29" s="212"/>
      <c r="K29" s="212"/>
      <c r="L29" s="213"/>
      <c r="M29" s="9"/>
    </row>
    <row r="30" spans="1:13">
      <c r="A30" s="19"/>
      <c r="B30" s="184" t="s">
        <v>635</v>
      </c>
      <c r="C30" s="185" t="s">
        <v>636</v>
      </c>
      <c r="D30" s="186">
        <v>1.4708736</v>
      </c>
      <c r="E30" s="187">
        <v>2.2295777777777781</v>
      </c>
      <c r="F30" s="214">
        <v>15788.571739200002</v>
      </c>
      <c r="G30" s="189">
        <v>16715.603055839998</v>
      </c>
      <c r="H30" s="189">
        <v>17686.23964584</v>
      </c>
      <c r="I30" s="280"/>
      <c r="J30" s="189"/>
      <c r="K30" s="189"/>
      <c r="L30" s="191"/>
      <c r="M30" s="11"/>
    </row>
    <row r="31" spans="1:13">
      <c r="A31" s="19"/>
      <c r="B31" s="184" t="s">
        <v>637</v>
      </c>
      <c r="C31" s="185" t="s">
        <v>638</v>
      </c>
      <c r="D31" s="186">
        <v>1.4517216000000002</v>
      </c>
      <c r="E31" s="187">
        <v>2.200622222222222</v>
      </c>
      <c r="F31" s="214">
        <v>15595.3287912</v>
      </c>
      <c r="G31" s="189">
        <v>16510.775188560001</v>
      </c>
      <c r="H31" s="189">
        <v>17468.806108559998</v>
      </c>
      <c r="I31" s="280"/>
      <c r="J31" s="189"/>
      <c r="K31" s="189"/>
      <c r="L31" s="191"/>
      <c r="M31" s="18"/>
    </row>
    <row r="32" spans="1:13">
      <c r="A32" s="12"/>
      <c r="B32" s="184" t="s">
        <v>639</v>
      </c>
      <c r="C32" s="185" t="s">
        <v>640</v>
      </c>
      <c r="D32" s="186">
        <v>1.4325696000000003</v>
      </c>
      <c r="E32" s="187">
        <v>2.1716666666666669</v>
      </c>
      <c r="F32" s="214">
        <v>15402.0858432</v>
      </c>
      <c r="G32" s="189">
        <v>16305.94732128</v>
      </c>
      <c r="H32" s="189">
        <v>17251.372571280001</v>
      </c>
      <c r="I32" s="280"/>
      <c r="J32" s="189"/>
      <c r="K32" s="189"/>
      <c r="L32" s="191"/>
      <c r="M32" s="5"/>
    </row>
    <row r="33" spans="1:13">
      <c r="A33" s="10"/>
      <c r="B33" s="184" t="s">
        <v>641</v>
      </c>
      <c r="C33" s="185" t="s">
        <v>642</v>
      </c>
      <c r="D33" s="186">
        <v>1.4134176000000001</v>
      </c>
      <c r="E33" s="187">
        <v>2.1427111111111112</v>
      </c>
      <c r="F33" s="214">
        <v>15204.252895200001</v>
      </c>
      <c r="G33" s="189">
        <v>16096.529454000001</v>
      </c>
      <c r="H33" s="189">
        <v>17029.349034000003</v>
      </c>
      <c r="I33" s="280"/>
      <c r="J33" s="189"/>
      <c r="K33" s="189"/>
      <c r="L33" s="191"/>
      <c r="M33" s="20"/>
    </row>
    <row r="34" spans="1:13" ht="15.75" thickBot="1">
      <c r="A34" s="4"/>
      <c r="B34" s="208" t="s">
        <v>643</v>
      </c>
      <c r="C34" s="193" t="s">
        <v>644</v>
      </c>
      <c r="D34" s="194">
        <v>1.3942656000000002</v>
      </c>
      <c r="E34" s="195">
        <v>2.1137555555555556</v>
      </c>
      <c r="F34" s="215">
        <v>15011.009947199997</v>
      </c>
      <c r="G34" s="216">
        <v>15891.701586720001</v>
      </c>
      <c r="H34" s="216">
        <v>16811.915496720001</v>
      </c>
      <c r="I34" s="283"/>
      <c r="J34" s="216"/>
      <c r="K34" s="216"/>
      <c r="L34" s="217"/>
      <c r="M34" s="11"/>
    </row>
    <row r="35" spans="1:13">
      <c r="A35" s="37"/>
      <c r="B35" s="200" t="s">
        <v>645</v>
      </c>
      <c r="C35" s="201" t="s">
        <v>646</v>
      </c>
      <c r="D35" s="202">
        <v>1.3751135999999999</v>
      </c>
      <c r="E35" s="203">
        <v>2.0848</v>
      </c>
      <c r="F35" s="218">
        <v>14020.04823276</v>
      </c>
      <c r="G35" s="212">
        <v>14818.288423200001</v>
      </c>
      <c r="H35" s="212">
        <v>15687.395143439999</v>
      </c>
      <c r="I35" s="282">
        <v>16595.003383440002</v>
      </c>
      <c r="J35" s="212"/>
      <c r="K35" s="219"/>
      <c r="L35" s="213"/>
      <c r="M35" s="11"/>
    </row>
    <row r="36" spans="1:13">
      <c r="A36" s="8"/>
      <c r="B36" s="184" t="s">
        <v>647</v>
      </c>
      <c r="C36" s="185" t="s">
        <v>648</v>
      </c>
      <c r="D36" s="186">
        <v>1.3559616000000001</v>
      </c>
      <c r="E36" s="187">
        <v>2.0558444444444444</v>
      </c>
      <c r="F36" s="206">
        <v>13836.281833439998</v>
      </c>
      <c r="G36" s="189">
        <v>14624.347795199999</v>
      </c>
      <c r="H36" s="189">
        <v>15481.869596159997</v>
      </c>
      <c r="I36" s="280">
        <v>16376.872166159999</v>
      </c>
      <c r="J36" s="189"/>
      <c r="K36" s="190"/>
      <c r="L36" s="191"/>
      <c r="M36" s="20"/>
    </row>
    <row r="37" spans="1:13">
      <c r="A37" s="38"/>
      <c r="B37" s="184" t="s">
        <v>649</v>
      </c>
      <c r="C37" s="185" t="s">
        <v>650</v>
      </c>
      <c r="D37" s="186">
        <v>1.3368096000000003</v>
      </c>
      <c r="E37" s="187">
        <v>2.0268888888888892</v>
      </c>
      <c r="F37" s="206">
        <v>13652.515434120001</v>
      </c>
      <c r="G37" s="189">
        <v>14430.407167200005</v>
      </c>
      <c r="H37" s="189">
        <v>15276.344048880002</v>
      </c>
      <c r="I37" s="280">
        <v>16158.740948880002</v>
      </c>
      <c r="J37" s="189"/>
      <c r="K37" s="190"/>
      <c r="L37" s="191"/>
      <c r="M37" s="5"/>
    </row>
    <row r="38" spans="1:13">
      <c r="A38" s="8"/>
      <c r="B38" s="184" t="s">
        <v>651</v>
      </c>
      <c r="C38" s="185" t="s">
        <v>652</v>
      </c>
      <c r="D38" s="186">
        <v>1.3176576</v>
      </c>
      <c r="E38" s="187">
        <v>1.9979333333333336</v>
      </c>
      <c r="F38" s="206">
        <v>13468.749034799999</v>
      </c>
      <c r="G38" s="189">
        <v>14236.466539200002</v>
      </c>
      <c r="H38" s="189">
        <v>15070.818501600001</v>
      </c>
      <c r="I38" s="280">
        <v>15940.609731600005</v>
      </c>
      <c r="J38" s="189"/>
      <c r="K38" s="190"/>
      <c r="L38" s="191"/>
      <c r="M38" s="18"/>
    </row>
    <row r="39" spans="1:13">
      <c r="A39" s="39"/>
      <c r="B39" s="184" t="s">
        <v>653</v>
      </c>
      <c r="C39" s="185" t="s">
        <v>654</v>
      </c>
      <c r="D39" s="186">
        <v>1.2985056000000001</v>
      </c>
      <c r="E39" s="187">
        <v>1.9689777777777777</v>
      </c>
      <c r="F39" s="206">
        <v>13240.171010160006</v>
      </c>
      <c r="G39" s="189">
        <v>13991.741947200002</v>
      </c>
      <c r="H39" s="189">
        <v>14811.327851040001</v>
      </c>
      <c r="I39" s="280">
        <v>15668.513411040001</v>
      </c>
      <c r="J39" s="189"/>
      <c r="K39" s="190"/>
      <c r="L39" s="191"/>
      <c r="M39" s="20"/>
    </row>
    <row r="40" spans="1:13" ht="15.75" thickBot="1">
      <c r="A40" s="40"/>
      <c r="B40" s="208" t="s">
        <v>655</v>
      </c>
      <c r="C40" s="193" t="s">
        <v>656</v>
      </c>
      <c r="D40" s="194">
        <v>1.2793536000000001</v>
      </c>
      <c r="E40" s="195">
        <v>1.9400222222222223</v>
      </c>
      <c r="F40" s="220">
        <v>13056.404610840002</v>
      </c>
      <c r="G40" s="216">
        <v>13797.801319200003</v>
      </c>
      <c r="H40" s="216">
        <v>14605.80230376</v>
      </c>
      <c r="I40" s="283">
        <v>15450.382193760002</v>
      </c>
      <c r="J40" s="216"/>
      <c r="K40" s="221"/>
      <c r="L40" s="217"/>
      <c r="M40" s="5"/>
    </row>
    <row r="41" spans="1:13">
      <c r="A41" s="41"/>
      <c r="B41" s="200" t="s">
        <v>657</v>
      </c>
      <c r="C41" s="201" t="s">
        <v>658</v>
      </c>
      <c r="D41" s="202">
        <v>1.2602016</v>
      </c>
      <c r="E41" s="203">
        <v>1.9110666666666667</v>
      </c>
      <c r="F41" s="222">
        <v>12317.988731519999</v>
      </c>
      <c r="G41" s="223">
        <v>12872.638211520001</v>
      </c>
      <c r="H41" s="223">
        <v>13306.877075040002</v>
      </c>
      <c r="I41" s="284">
        <v>14400.276756479998</v>
      </c>
      <c r="J41" s="223"/>
      <c r="K41" s="224"/>
      <c r="L41" s="225"/>
      <c r="M41" s="5"/>
    </row>
    <row r="42" spans="1:13">
      <c r="A42" s="19"/>
      <c r="B42" s="184" t="s">
        <v>659</v>
      </c>
      <c r="C42" s="185" t="s">
        <v>660</v>
      </c>
      <c r="D42" s="186">
        <v>1.2410496000000002</v>
      </c>
      <c r="E42" s="187">
        <v>1.8821111111111111</v>
      </c>
      <c r="F42" s="206">
        <v>12142.626112200003</v>
      </c>
      <c r="G42" s="189">
        <v>12688.871812200003</v>
      </c>
      <c r="H42" s="189">
        <v>13116.844126200001</v>
      </c>
      <c r="I42" s="280">
        <v>14194.7512092</v>
      </c>
      <c r="J42" s="189"/>
      <c r="K42" s="190"/>
      <c r="L42" s="191"/>
      <c r="M42" s="5"/>
    </row>
    <row r="43" spans="1:13">
      <c r="A43" s="4"/>
      <c r="B43" s="184" t="s">
        <v>661</v>
      </c>
      <c r="C43" s="185" t="s">
        <v>662</v>
      </c>
      <c r="D43" s="186">
        <v>1.2218976000000001</v>
      </c>
      <c r="E43" s="187">
        <v>1.8531555555555557</v>
      </c>
      <c r="F43" s="206">
        <v>11967.263492880002</v>
      </c>
      <c r="G43" s="189">
        <v>12505.105412880002</v>
      </c>
      <c r="H43" s="189">
        <v>12926.811177360003</v>
      </c>
      <c r="I43" s="280">
        <v>13989.225661920002</v>
      </c>
      <c r="J43" s="189"/>
      <c r="K43" s="190"/>
      <c r="L43" s="191"/>
      <c r="M43" s="18"/>
    </row>
    <row r="44" spans="1:13">
      <c r="A44" s="10"/>
      <c r="B44" s="184" t="s">
        <v>663</v>
      </c>
      <c r="C44" s="185" t="s">
        <v>664</v>
      </c>
      <c r="D44" s="186">
        <v>1.2027456000000001</v>
      </c>
      <c r="E44" s="187">
        <v>1.8242</v>
      </c>
      <c r="F44" s="206">
        <v>11791.900873560002</v>
      </c>
      <c r="G44" s="189">
        <v>12321.339013559998</v>
      </c>
      <c r="H44" s="189">
        <v>12736.778228520001</v>
      </c>
      <c r="I44" s="280">
        <v>13783.700114640002</v>
      </c>
      <c r="J44" s="189"/>
      <c r="K44" s="190"/>
      <c r="L44" s="191"/>
      <c r="M44" s="20"/>
    </row>
    <row r="45" spans="1:13">
      <c r="A45" s="12"/>
      <c r="B45" s="184" t="s">
        <v>665</v>
      </c>
      <c r="C45" s="185" t="s">
        <v>666</v>
      </c>
      <c r="D45" s="186">
        <v>1.1835936</v>
      </c>
      <c r="E45" s="187">
        <v>1.7952444444444446</v>
      </c>
      <c r="F45" s="206">
        <v>11616.53825424</v>
      </c>
      <c r="G45" s="189">
        <v>12092.760988919998</v>
      </c>
      <c r="H45" s="189">
        <v>12499.868994840001</v>
      </c>
      <c r="I45" s="280">
        <v>13524.209464079999</v>
      </c>
      <c r="J45" s="189"/>
      <c r="K45" s="190"/>
      <c r="L45" s="191"/>
      <c r="M45" s="20"/>
    </row>
    <row r="46" spans="1:13" ht="15.75" thickBot="1">
      <c r="A46" s="19"/>
      <c r="B46" s="208" t="s">
        <v>667</v>
      </c>
      <c r="C46" s="193" t="s">
        <v>668</v>
      </c>
      <c r="D46" s="194">
        <v>1.1644416000000002</v>
      </c>
      <c r="E46" s="195">
        <v>1.7662888888888888</v>
      </c>
      <c r="F46" s="226">
        <v>11441.175634920002</v>
      </c>
      <c r="G46" s="227">
        <v>11908.994589600001</v>
      </c>
      <c r="H46" s="227">
        <v>12309.836045999999</v>
      </c>
      <c r="I46" s="285">
        <v>13318.683916800001</v>
      </c>
      <c r="J46" s="227"/>
      <c r="K46" s="227"/>
      <c r="L46" s="228"/>
      <c r="M46" s="5"/>
    </row>
    <row r="47" spans="1:13">
      <c r="A47" s="19"/>
      <c r="B47" s="200" t="s">
        <v>669</v>
      </c>
      <c r="C47" s="201" t="s">
        <v>670</v>
      </c>
      <c r="D47" s="202">
        <v>1.1452896000000001</v>
      </c>
      <c r="E47" s="203">
        <v>1.7373333333333334</v>
      </c>
      <c r="F47" s="204">
        <v>11013.699615599999</v>
      </c>
      <c r="G47" s="181">
        <v>11265.813015599999</v>
      </c>
      <c r="H47" s="181">
        <v>11770.039815599999</v>
      </c>
      <c r="I47" s="286">
        <v>12440.216923200001</v>
      </c>
      <c r="J47" s="229">
        <v>13167.1234728</v>
      </c>
      <c r="K47" s="230"/>
      <c r="L47" s="231"/>
      <c r="M47" s="18"/>
    </row>
    <row r="48" spans="1:13">
      <c r="A48" s="12"/>
      <c r="B48" s="184" t="s">
        <v>671</v>
      </c>
      <c r="C48" s="185" t="s">
        <v>672</v>
      </c>
      <c r="D48" s="186">
        <v>1.1261376000000001</v>
      </c>
      <c r="E48" s="187">
        <v>1.708377777777778</v>
      </c>
      <c r="F48" s="206">
        <v>10842.538886279999</v>
      </c>
      <c r="G48" s="189">
        <v>11090.450396280001</v>
      </c>
      <c r="H48" s="189">
        <v>11586.273416279997</v>
      </c>
      <c r="I48" s="287">
        <v>12246.276295200001</v>
      </c>
      <c r="J48" s="232">
        <v>12961.59792552</v>
      </c>
      <c r="K48" s="233"/>
      <c r="L48" s="234"/>
      <c r="M48" s="18"/>
    </row>
    <row r="49" spans="1:13">
      <c r="A49" s="10"/>
      <c r="B49" s="184" t="s">
        <v>673</v>
      </c>
      <c r="C49" s="185" t="s">
        <v>674</v>
      </c>
      <c r="D49" s="186">
        <v>1.1069856000000002</v>
      </c>
      <c r="E49" s="187">
        <v>1.6794222222222221</v>
      </c>
      <c r="F49" s="206">
        <v>10671.378156960003</v>
      </c>
      <c r="G49" s="189">
        <v>10915.087776960001</v>
      </c>
      <c r="H49" s="189">
        <v>11402.507016960002</v>
      </c>
      <c r="I49" s="287">
        <v>12052.335667200005</v>
      </c>
      <c r="J49" s="232">
        <v>12756.07237824</v>
      </c>
      <c r="K49" s="233"/>
      <c r="L49" s="234"/>
      <c r="M49" s="20"/>
    </row>
    <row r="50" spans="1:13">
      <c r="A50" s="4"/>
      <c r="B50" s="184" t="s">
        <v>675</v>
      </c>
      <c r="C50" s="185" t="s">
        <v>676</v>
      </c>
      <c r="D50" s="186">
        <v>1.0878336</v>
      </c>
      <c r="E50" s="187">
        <v>1.6504666666666667</v>
      </c>
      <c r="F50" s="206">
        <v>10500.21742764</v>
      </c>
      <c r="G50" s="189">
        <v>10739.725157640001</v>
      </c>
      <c r="H50" s="189">
        <v>11218.740617640004</v>
      </c>
      <c r="I50" s="287">
        <v>11858.395039200002</v>
      </c>
      <c r="J50" s="232">
        <v>12550.54683096</v>
      </c>
      <c r="K50" s="233"/>
      <c r="L50" s="234"/>
      <c r="M50" s="11"/>
    </row>
    <row r="51" spans="1:13">
      <c r="A51" s="12"/>
      <c r="B51" s="184" t="s">
        <v>677</v>
      </c>
      <c r="C51" s="185" t="s">
        <v>678</v>
      </c>
      <c r="D51" s="186">
        <v>1.0686816000000001</v>
      </c>
      <c r="E51" s="187">
        <v>1.6215111111111111</v>
      </c>
      <c r="F51" s="206">
        <v>10284.245073</v>
      </c>
      <c r="G51" s="189">
        <v>10519.550913000003</v>
      </c>
      <c r="H51" s="189">
        <v>10990.162593000001</v>
      </c>
      <c r="I51" s="287">
        <v>11613.670447200002</v>
      </c>
      <c r="J51" s="232">
        <v>12291.056180399999</v>
      </c>
      <c r="K51" s="233"/>
      <c r="L51" s="234"/>
      <c r="M51" s="11"/>
    </row>
    <row r="52" spans="1:13" ht="15.75" thickBot="1">
      <c r="A52" s="10"/>
      <c r="B52" s="208" t="s">
        <v>679</v>
      </c>
      <c r="C52" s="193" t="s">
        <v>680</v>
      </c>
      <c r="D52" s="194">
        <v>1.0495296000000003</v>
      </c>
      <c r="E52" s="195">
        <v>1.5925555555555557</v>
      </c>
      <c r="F52" s="209">
        <v>10113.084343680001</v>
      </c>
      <c r="G52" s="197">
        <v>10344.188293680001</v>
      </c>
      <c r="H52" s="197">
        <v>10806.396193680002</v>
      </c>
      <c r="I52" s="288">
        <v>11419.729819200003</v>
      </c>
      <c r="J52" s="235">
        <v>12085.530633120004</v>
      </c>
      <c r="K52" s="236"/>
      <c r="L52" s="237"/>
      <c r="M52" s="20"/>
    </row>
    <row r="53" spans="1:13">
      <c r="A53" s="10"/>
      <c r="B53" s="200" t="s">
        <v>681</v>
      </c>
      <c r="C53" s="201" t="s">
        <v>682</v>
      </c>
      <c r="D53" s="202">
        <v>1.0303776</v>
      </c>
      <c r="E53" s="203">
        <v>1.5636000000000001</v>
      </c>
      <c r="F53" s="218">
        <v>9715.0215543600007</v>
      </c>
      <c r="G53" s="212">
        <v>9941.923614360001</v>
      </c>
      <c r="H53" s="212">
        <v>10168.825674360001</v>
      </c>
      <c r="I53" s="282">
        <v>10622.629794359998</v>
      </c>
      <c r="J53" s="212">
        <v>11225.7891912</v>
      </c>
      <c r="K53" s="219">
        <v>11880.005085839999</v>
      </c>
      <c r="L53" s="213"/>
      <c r="M53" s="5"/>
    </row>
    <row r="54" spans="1:13">
      <c r="A54" s="10"/>
      <c r="B54" s="184" t="s">
        <v>683</v>
      </c>
      <c r="C54" s="185" t="s">
        <v>684</v>
      </c>
      <c r="D54" s="186">
        <v>1.0112256000000002</v>
      </c>
      <c r="E54" s="187">
        <v>1.5346444444444445</v>
      </c>
      <c r="F54" s="206">
        <v>9548.0627150400014</v>
      </c>
      <c r="G54" s="189">
        <v>9770.7628850399979</v>
      </c>
      <c r="H54" s="189">
        <v>9993.4630550400052</v>
      </c>
      <c r="I54" s="280">
        <v>10438.863395040002</v>
      </c>
      <c r="J54" s="189">
        <v>11031.848563200001</v>
      </c>
      <c r="K54" s="190">
        <v>11674.479538560001</v>
      </c>
      <c r="L54" s="191"/>
      <c r="M54" s="18"/>
    </row>
    <row r="55" spans="1:13">
      <c r="A55" s="4"/>
      <c r="B55" s="184" t="s">
        <v>685</v>
      </c>
      <c r="C55" s="185" t="s">
        <v>686</v>
      </c>
      <c r="D55" s="186">
        <v>0.9920736</v>
      </c>
      <c r="E55" s="187">
        <v>1.5056888888888891</v>
      </c>
      <c r="F55" s="206">
        <v>9381.1038757199985</v>
      </c>
      <c r="G55" s="189">
        <v>9599.6021557200002</v>
      </c>
      <c r="H55" s="189">
        <v>9818.10043572</v>
      </c>
      <c r="I55" s="280">
        <v>10255.09699572</v>
      </c>
      <c r="J55" s="189">
        <v>10837.907935199999</v>
      </c>
      <c r="K55" s="190">
        <v>11468.953991280001</v>
      </c>
      <c r="L55" s="191"/>
      <c r="M55" s="20"/>
    </row>
    <row r="56" spans="1:13">
      <c r="A56" s="12"/>
      <c r="B56" s="184" t="s">
        <v>687</v>
      </c>
      <c r="C56" s="185" t="s">
        <v>688</v>
      </c>
      <c r="D56" s="186">
        <v>0.97292160000000016</v>
      </c>
      <c r="E56" s="187">
        <v>1.4767333333333332</v>
      </c>
      <c r="F56" s="206">
        <v>9214.1450363999975</v>
      </c>
      <c r="G56" s="189">
        <v>9428.4414264000006</v>
      </c>
      <c r="H56" s="189">
        <v>9642.7378164000002</v>
      </c>
      <c r="I56" s="280">
        <v>10071.330596400001</v>
      </c>
      <c r="J56" s="189">
        <v>10643.967307200001</v>
      </c>
      <c r="K56" s="190">
        <v>11263.428444000001</v>
      </c>
      <c r="L56" s="191"/>
      <c r="M56" s="5"/>
    </row>
    <row r="57" spans="1:13">
      <c r="A57" s="12"/>
      <c r="B57" s="184" t="s">
        <v>689</v>
      </c>
      <c r="C57" s="185" t="s">
        <v>690</v>
      </c>
      <c r="D57" s="186">
        <v>0.95376960000000011</v>
      </c>
      <c r="E57" s="187">
        <v>1.4477777777777778</v>
      </c>
      <c r="F57" s="206">
        <v>9002.3745717600013</v>
      </c>
      <c r="G57" s="189">
        <v>9212.4690717600006</v>
      </c>
      <c r="H57" s="189">
        <v>9422.563571759998</v>
      </c>
      <c r="I57" s="280">
        <v>9842.7525717600001</v>
      </c>
      <c r="J57" s="189">
        <v>10399.242715200002</v>
      </c>
      <c r="K57" s="190">
        <v>11003.937793440002</v>
      </c>
      <c r="L57" s="191"/>
      <c r="M57" s="5"/>
    </row>
    <row r="58" spans="1:13" ht="15.75" thickBot="1">
      <c r="A58" s="10"/>
      <c r="B58" s="208" t="s">
        <v>691</v>
      </c>
      <c r="C58" s="193" t="s">
        <v>692</v>
      </c>
      <c r="D58" s="194">
        <v>0.93461760000000005</v>
      </c>
      <c r="E58" s="195">
        <v>1.4188222222222224</v>
      </c>
      <c r="F58" s="220">
        <v>8835.4157324399985</v>
      </c>
      <c r="G58" s="216">
        <v>9041.3083424400011</v>
      </c>
      <c r="H58" s="216">
        <v>9247.2009524399982</v>
      </c>
      <c r="I58" s="283">
        <v>9658.986172439998</v>
      </c>
      <c r="J58" s="216">
        <v>10205.3020872</v>
      </c>
      <c r="K58" s="221">
        <v>10798.41224616</v>
      </c>
      <c r="L58" s="191"/>
      <c r="M58" s="5"/>
    </row>
    <row r="59" spans="1:13">
      <c r="A59" s="4"/>
      <c r="B59" s="200" t="s">
        <v>693</v>
      </c>
      <c r="C59" s="201" t="s">
        <v>694</v>
      </c>
      <c r="D59" s="202">
        <v>0.9154656000000001</v>
      </c>
      <c r="E59" s="203">
        <v>1.3898666666666666</v>
      </c>
      <c r="F59" s="222">
        <v>8466.7661731200023</v>
      </c>
      <c r="G59" s="223">
        <v>8668.456893120001</v>
      </c>
      <c r="H59" s="223">
        <v>8870.1476131199997</v>
      </c>
      <c r="I59" s="284">
        <v>9071.8383331200021</v>
      </c>
      <c r="J59" s="223">
        <v>9273.5290531200008</v>
      </c>
      <c r="K59" s="224">
        <v>9809.6707391999989</v>
      </c>
      <c r="L59" s="225"/>
      <c r="M59" s="18"/>
    </row>
    <row r="60" spans="1:13">
      <c r="A60" s="4"/>
      <c r="B60" s="184" t="s">
        <v>695</v>
      </c>
      <c r="C60" s="185" t="s">
        <v>696</v>
      </c>
      <c r="D60" s="186">
        <v>0.89631360000000004</v>
      </c>
      <c r="E60" s="187">
        <v>1.3609111111111112</v>
      </c>
      <c r="F60" s="206">
        <v>8304.0092238000016</v>
      </c>
      <c r="G60" s="189">
        <v>8501.4980538000018</v>
      </c>
      <c r="H60" s="189">
        <v>8698.986883800002</v>
      </c>
      <c r="I60" s="280">
        <v>8896.4757138000023</v>
      </c>
      <c r="J60" s="189">
        <v>9093.9645438000007</v>
      </c>
      <c r="K60" s="190">
        <v>9619.9320012000026</v>
      </c>
      <c r="L60" s="191"/>
      <c r="M60" s="20"/>
    </row>
    <row r="61" spans="1:13">
      <c r="A61" s="19"/>
      <c r="B61" s="184" t="s">
        <v>697</v>
      </c>
      <c r="C61" s="185" t="s">
        <v>698</v>
      </c>
      <c r="D61" s="186">
        <v>0.87716159999999999</v>
      </c>
      <c r="E61" s="187">
        <v>1.3319555555555556</v>
      </c>
      <c r="F61" s="206">
        <v>8141.2522744800008</v>
      </c>
      <c r="G61" s="189">
        <v>8334.5392144799989</v>
      </c>
      <c r="H61" s="189">
        <v>8527.8261544800007</v>
      </c>
      <c r="I61" s="280">
        <v>8721.1130944800025</v>
      </c>
      <c r="J61" s="189">
        <v>8914.4000344799988</v>
      </c>
      <c r="K61" s="190">
        <v>9430.1932632000007</v>
      </c>
      <c r="L61" s="191"/>
      <c r="M61" s="20"/>
    </row>
    <row r="62" spans="1:13">
      <c r="A62" s="12"/>
      <c r="B62" s="184" t="s">
        <v>699</v>
      </c>
      <c r="C62" s="185" t="s">
        <v>700</v>
      </c>
      <c r="D62" s="186">
        <v>0.85800960000000015</v>
      </c>
      <c r="E62" s="187">
        <v>1.3029999999999999</v>
      </c>
      <c r="F62" s="206">
        <v>7978.4953251600018</v>
      </c>
      <c r="G62" s="189">
        <v>8167.5803751600024</v>
      </c>
      <c r="H62" s="189">
        <v>8356.6654251600012</v>
      </c>
      <c r="I62" s="280">
        <v>8545.7504751600027</v>
      </c>
      <c r="J62" s="189">
        <v>8734.8355251600024</v>
      </c>
      <c r="K62" s="190">
        <v>9240.4545252000007</v>
      </c>
      <c r="L62" s="191"/>
      <c r="M62" s="5"/>
    </row>
    <row r="63" spans="1:13">
      <c r="A63" s="19"/>
      <c r="B63" s="184" t="s">
        <v>701</v>
      </c>
      <c r="C63" s="185" t="s">
        <v>702</v>
      </c>
      <c r="D63" s="186">
        <v>0.83885760000000009</v>
      </c>
      <c r="E63" s="187">
        <v>1.2740444444444445</v>
      </c>
      <c r="F63" s="206">
        <v>7770.9267505200005</v>
      </c>
      <c r="G63" s="189">
        <v>7955.8099105200008</v>
      </c>
      <c r="H63" s="189">
        <v>8140.6930705200002</v>
      </c>
      <c r="I63" s="280">
        <v>8325.5762305199987</v>
      </c>
      <c r="J63" s="189">
        <v>8510.4593905200018</v>
      </c>
      <c r="K63" s="190">
        <v>8999.9318231999987</v>
      </c>
      <c r="L63" s="191"/>
      <c r="M63" s="18"/>
    </row>
    <row r="64" spans="1:13" ht="15.75" thickBot="1">
      <c r="A64" s="19"/>
      <c r="B64" s="208" t="s">
        <v>703</v>
      </c>
      <c r="C64" s="193" t="s">
        <v>704</v>
      </c>
      <c r="D64" s="194">
        <v>0.81970560000000003</v>
      </c>
      <c r="E64" s="195">
        <v>1.2450888888888889</v>
      </c>
      <c r="F64" s="220">
        <v>7608.1698012000006</v>
      </c>
      <c r="G64" s="227">
        <v>7788.8510712000016</v>
      </c>
      <c r="H64" s="227">
        <v>7969.5323412000025</v>
      </c>
      <c r="I64" s="285">
        <v>8150.2136112000007</v>
      </c>
      <c r="J64" s="216">
        <v>8330.8948812000017</v>
      </c>
      <c r="K64" s="221">
        <v>8810.1930852000005</v>
      </c>
      <c r="L64" s="217"/>
      <c r="M64" s="18"/>
    </row>
    <row r="65" spans="1:13">
      <c r="A65" s="12"/>
      <c r="B65" s="200" t="s">
        <v>705</v>
      </c>
      <c r="C65" s="201" t="s">
        <v>706</v>
      </c>
      <c r="D65" s="202">
        <v>0.80055359999999998</v>
      </c>
      <c r="E65" s="203">
        <v>1.2161333333333335</v>
      </c>
      <c r="F65" s="238">
        <v>7092.4540918799994</v>
      </c>
      <c r="G65" s="229">
        <v>7268.9334718800001</v>
      </c>
      <c r="H65" s="229">
        <v>7268.9334718800001</v>
      </c>
      <c r="I65" s="289">
        <v>7445.4128518799998</v>
      </c>
      <c r="J65" s="239">
        <v>7621.8922318800005</v>
      </c>
      <c r="K65" s="224">
        <v>7899.53992836</v>
      </c>
      <c r="L65" s="225">
        <v>8443.9749671999998</v>
      </c>
      <c r="M65" s="11"/>
    </row>
    <row r="66" spans="1:13">
      <c r="A66" s="37"/>
      <c r="B66" s="184" t="s">
        <v>707</v>
      </c>
      <c r="C66" s="185" t="s">
        <v>708</v>
      </c>
      <c r="D66" s="186">
        <v>0.78140160000000014</v>
      </c>
      <c r="E66" s="187">
        <v>1.1871777777777777</v>
      </c>
      <c r="F66" s="214">
        <v>6938.100922560001</v>
      </c>
      <c r="G66" s="232">
        <v>7110.3784125600005</v>
      </c>
      <c r="H66" s="232">
        <v>7110.3784125600005</v>
      </c>
      <c r="I66" s="290">
        <v>7282.65590256</v>
      </c>
      <c r="J66" s="240">
        <v>7454.9333925599994</v>
      </c>
      <c r="K66" s="190">
        <v>7726.3145395200017</v>
      </c>
      <c r="L66" s="191">
        <v>8258.4381192000001</v>
      </c>
      <c r="M66" s="20"/>
    </row>
    <row r="67" spans="1:13">
      <c r="A67" s="39"/>
      <c r="B67" s="184" t="s">
        <v>709</v>
      </c>
      <c r="C67" s="185" t="s">
        <v>710</v>
      </c>
      <c r="D67" s="186">
        <v>0.76224960000000008</v>
      </c>
      <c r="E67" s="187">
        <v>1.1582222222222223</v>
      </c>
      <c r="F67" s="214">
        <v>6783.7477532399998</v>
      </c>
      <c r="G67" s="232">
        <v>6951.8233532399991</v>
      </c>
      <c r="H67" s="232">
        <v>6951.8233532399991</v>
      </c>
      <c r="I67" s="290">
        <v>7119.8989532399992</v>
      </c>
      <c r="J67" s="240">
        <v>7287.9745532400002</v>
      </c>
      <c r="K67" s="190">
        <v>7553.0891506800008</v>
      </c>
      <c r="L67" s="191">
        <v>8072.9012712000003</v>
      </c>
      <c r="M67" s="11"/>
    </row>
    <row r="68" spans="1:13">
      <c r="A68" s="8"/>
      <c r="B68" s="184" t="s">
        <v>711</v>
      </c>
      <c r="C68" s="185" t="s">
        <v>712</v>
      </c>
      <c r="D68" s="186">
        <v>0.74309760000000002</v>
      </c>
      <c r="E68" s="187">
        <v>1.1292666666666666</v>
      </c>
      <c r="F68" s="214">
        <v>6629.3945839200023</v>
      </c>
      <c r="G68" s="232">
        <v>6793.2682939200022</v>
      </c>
      <c r="H68" s="232">
        <v>6793.2682939200022</v>
      </c>
      <c r="I68" s="290">
        <v>6957.142003920002</v>
      </c>
      <c r="J68" s="240">
        <v>7121.0157139200019</v>
      </c>
      <c r="K68" s="190">
        <v>7379.8637618400026</v>
      </c>
      <c r="L68" s="191">
        <v>7887.3644232000015</v>
      </c>
      <c r="M68" s="11"/>
    </row>
    <row r="69" spans="1:13">
      <c r="A69" s="38"/>
      <c r="B69" s="184" t="s">
        <v>713</v>
      </c>
      <c r="C69" s="185" t="s">
        <v>714</v>
      </c>
      <c r="D69" s="186">
        <v>0.72394559999999997</v>
      </c>
      <c r="E69" s="187">
        <v>1.100311111111111</v>
      </c>
      <c r="F69" s="214">
        <v>6430.2297892800007</v>
      </c>
      <c r="G69" s="232">
        <v>6589.9016092800011</v>
      </c>
      <c r="H69" s="232">
        <v>6589.9016092800011</v>
      </c>
      <c r="I69" s="290">
        <v>6749.5734292800016</v>
      </c>
      <c r="J69" s="240">
        <v>6909.2452492800003</v>
      </c>
      <c r="K69" s="190">
        <v>7159.7620881600005</v>
      </c>
      <c r="L69" s="191">
        <v>7651.0436111999998</v>
      </c>
      <c r="M69" s="20"/>
    </row>
    <row r="70" spans="1:13" ht="15.75" thickBot="1">
      <c r="A70" s="41"/>
      <c r="B70" s="208" t="s">
        <v>715</v>
      </c>
      <c r="C70" s="193" t="s">
        <v>716</v>
      </c>
      <c r="D70" s="194">
        <v>0.70479360000000002</v>
      </c>
      <c r="E70" s="195">
        <v>1.0713555555555556</v>
      </c>
      <c r="F70" s="215">
        <v>6275.8766199600004</v>
      </c>
      <c r="G70" s="235">
        <v>6431.3465499600006</v>
      </c>
      <c r="H70" s="235">
        <v>6431.3465499600006</v>
      </c>
      <c r="I70" s="291">
        <v>6586.8164799600008</v>
      </c>
      <c r="J70" s="241">
        <v>6742.286409960001</v>
      </c>
      <c r="K70" s="221">
        <v>6986.5366993200005</v>
      </c>
      <c r="L70" s="217">
        <v>7465.5067632000009</v>
      </c>
      <c r="M70" s="21"/>
    </row>
    <row r="71" spans="1:13">
      <c r="A71" s="6"/>
      <c r="B71" s="200" t="s">
        <v>717</v>
      </c>
      <c r="C71" s="201" t="s">
        <v>718</v>
      </c>
      <c r="D71" s="202">
        <v>0.68564160000000007</v>
      </c>
      <c r="E71" s="203">
        <v>1.0424</v>
      </c>
      <c r="F71" s="242">
        <v>6121.5234506399993</v>
      </c>
      <c r="G71" s="212">
        <v>6121.5234506399993</v>
      </c>
      <c r="H71" s="212">
        <v>6121.5234506399993</v>
      </c>
      <c r="I71" s="282">
        <v>6272.7914906399992</v>
      </c>
      <c r="J71" s="223">
        <v>6424.05953064</v>
      </c>
      <c r="K71" s="224">
        <v>6575.32757064</v>
      </c>
      <c r="L71" s="243">
        <v>6813.3113104800013</v>
      </c>
      <c r="M71" s="24"/>
    </row>
    <row r="72" spans="1:13">
      <c r="A72" s="8"/>
      <c r="B72" s="184" t="s">
        <v>719</v>
      </c>
      <c r="C72" s="185" t="s">
        <v>720</v>
      </c>
      <c r="D72" s="186">
        <v>0.66648960000000002</v>
      </c>
      <c r="E72" s="187">
        <v>1.0134444444444446</v>
      </c>
      <c r="F72" s="188">
        <v>5967.1702813200009</v>
      </c>
      <c r="G72" s="189">
        <v>5967.1702813200009</v>
      </c>
      <c r="H72" s="189">
        <v>5967.1702813200009</v>
      </c>
      <c r="I72" s="280">
        <v>6114.2364313199996</v>
      </c>
      <c r="J72" s="189">
        <v>6261.3025813200002</v>
      </c>
      <c r="K72" s="190">
        <v>6408.3687313200007</v>
      </c>
      <c r="L72" s="207">
        <v>6640.0859216400004</v>
      </c>
      <c r="M72" s="22"/>
    </row>
    <row r="73" spans="1:13">
      <c r="A73" s="10"/>
      <c r="B73" s="184" t="s">
        <v>721</v>
      </c>
      <c r="C73" s="185" t="s">
        <v>722</v>
      </c>
      <c r="D73" s="186">
        <v>0.64733760000000007</v>
      </c>
      <c r="E73" s="187">
        <v>0.98448888888888886</v>
      </c>
      <c r="F73" s="188">
        <v>5812.8171120000006</v>
      </c>
      <c r="G73" s="189">
        <v>5812.8171120000006</v>
      </c>
      <c r="H73" s="189">
        <v>5812.8171120000006</v>
      </c>
      <c r="I73" s="280">
        <v>5955.6813720000009</v>
      </c>
      <c r="J73" s="189">
        <v>6098.5456320000021</v>
      </c>
      <c r="K73" s="190">
        <v>6241.4098920000024</v>
      </c>
      <c r="L73" s="207">
        <v>6466.8605328000003</v>
      </c>
      <c r="M73" s="23"/>
    </row>
    <row r="74" spans="1:13">
      <c r="A74" s="12"/>
      <c r="B74" s="184" t="s">
        <v>723</v>
      </c>
      <c r="C74" s="185" t="s">
        <v>724</v>
      </c>
      <c r="D74" s="186">
        <v>0.62818560000000001</v>
      </c>
      <c r="E74" s="187">
        <v>0.95553333333333335</v>
      </c>
      <c r="F74" s="188">
        <v>5658.4639426800004</v>
      </c>
      <c r="G74" s="189">
        <v>5658.4639426800004</v>
      </c>
      <c r="H74" s="189">
        <v>5658.4639426800004</v>
      </c>
      <c r="I74" s="280">
        <v>5797.1263126799995</v>
      </c>
      <c r="J74" s="189">
        <v>5935.7886826800004</v>
      </c>
      <c r="K74" s="190">
        <v>6074.4510526800004</v>
      </c>
      <c r="L74" s="207">
        <v>6293.6351439600021</v>
      </c>
      <c r="M74" s="9"/>
    </row>
    <row r="75" spans="1:13">
      <c r="A75" s="4"/>
      <c r="B75" s="184" t="s">
        <v>725</v>
      </c>
      <c r="C75" s="185" t="s">
        <v>726</v>
      </c>
      <c r="D75" s="186">
        <v>0.60903360000000006</v>
      </c>
      <c r="E75" s="187">
        <v>0.92657777777777783</v>
      </c>
      <c r="F75" s="188">
        <v>5459.2991480400005</v>
      </c>
      <c r="G75" s="189">
        <v>5459.2991480400005</v>
      </c>
      <c r="H75" s="189">
        <v>5459.2991480400005</v>
      </c>
      <c r="I75" s="280">
        <v>5593.7596280400012</v>
      </c>
      <c r="J75" s="189">
        <v>5728.2201080400009</v>
      </c>
      <c r="K75" s="190">
        <v>5862.6805880400007</v>
      </c>
      <c r="L75" s="207">
        <v>6073.5334702800019</v>
      </c>
      <c r="M75" s="42"/>
    </row>
    <row r="76" spans="1:13" ht="15.75" thickBot="1">
      <c r="A76" s="19"/>
      <c r="B76" s="208" t="s">
        <v>727</v>
      </c>
      <c r="C76" s="193" t="s">
        <v>728</v>
      </c>
      <c r="D76" s="194">
        <v>0.58988160000000012</v>
      </c>
      <c r="E76" s="195">
        <v>0.89762222222222232</v>
      </c>
      <c r="F76" s="244">
        <v>5304.9459787200012</v>
      </c>
      <c r="G76" s="216">
        <v>5304.9459787200012</v>
      </c>
      <c r="H76" s="216">
        <v>5304.9459787200012</v>
      </c>
      <c r="I76" s="283">
        <v>5435.2045687199998</v>
      </c>
      <c r="J76" s="216">
        <v>5565.4631587200001</v>
      </c>
      <c r="K76" s="221">
        <v>5695.7217487200005</v>
      </c>
      <c r="L76" s="245">
        <v>5900.3080814400009</v>
      </c>
      <c r="M76" s="22"/>
    </row>
    <row r="77" spans="1:13">
      <c r="A77" s="19"/>
      <c r="B77" s="200" t="s">
        <v>729</v>
      </c>
      <c r="C77" s="201" t="s">
        <v>730</v>
      </c>
      <c r="D77" s="202">
        <v>0.57072960000000006</v>
      </c>
      <c r="E77" s="203">
        <v>0.8686666666666667</v>
      </c>
      <c r="F77" s="238">
        <v>5150.5928093999992</v>
      </c>
      <c r="G77" s="224">
        <v>5150.5928093999992</v>
      </c>
      <c r="H77" s="224">
        <v>5150.5928093999992</v>
      </c>
      <c r="I77" s="292">
        <v>5150.5928093999992</v>
      </c>
      <c r="J77" s="224">
        <v>5150.5928093999992</v>
      </c>
      <c r="K77" s="224">
        <v>5276.6495094000002</v>
      </c>
      <c r="L77" s="225">
        <v>5402.7062094000012</v>
      </c>
      <c r="M77" s="5"/>
    </row>
    <row r="78" spans="1:13">
      <c r="A78" s="12"/>
      <c r="B78" s="184" t="s">
        <v>731</v>
      </c>
      <c r="C78" s="185" t="s">
        <v>732</v>
      </c>
      <c r="D78" s="186">
        <v>0.5515776</v>
      </c>
      <c r="E78" s="187">
        <v>0.83971111111111107</v>
      </c>
      <c r="F78" s="214">
        <v>4996.2396400800008</v>
      </c>
      <c r="G78" s="190">
        <v>4996.2396400800008</v>
      </c>
      <c r="H78" s="190">
        <v>4996.2396400800008</v>
      </c>
      <c r="I78" s="287">
        <v>4996.2396400800008</v>
      </c>
      <c r="J78" s="190">
        <v>4996.2396400800008</v>
      </c>
      <c r="K78" s="190">
        <v>5118.0944500799988</v>
      </c>
      <c r="L78" s="191">
        <v>5239.9492600799995</v>
      </c>
      <c r="M78" s="20"/>
    </row>
    <row r="79" spans="1:13">
      <c r="A79" s="10"/>
      <c r="B79" s="184" t="s">
        <v>733</v>
      </c>
      <c r="C79" s="185" t="s">
        <v>734</v>
      </c>
      <c r="D79" s="186">
        <v>0.53242559999999994</v>
      </c>
      <c r="E79" s="187">
        <v>0.81075555555555556</v>
      </c>
      <c r="F79" s="214">
        <v>4841.8864707600005</v>
      </c>
      <c r="G79" s="190">
        <v>4841.8864707600005</v>
      </c>
      <c r="H79" s="190">
        <v>4841.8864707600005</v>
      </c>
      <c r="I79" s="287">
        <v>4841.8864707600005</v>
      </c>
      <c r="J79" s="190">
        <v>4841.8864707600005</v>
      </c>
      <c r="K79" s="190">
        <v>4959.5393907600019</v>
      </c>
      <c r="L79" s="191">
        <v>5077.1923107600014</v>
      </c>
      <c r="M79" s="18"/>
    </row>
    <row r="80" spans="1:13">
      <c r="A80" s="19"/>
      <c r="B80" s="184" t="s">
        <v>735</v>
      </c>
      <c r="C80" s="185" t="s">
        <v>736</v>
      </c>
      <c r="D80" s="186">
        <v>0.51327360000000011</v>
      </c>
      <c r="E80" s="187">
        <v>0.78180000000000005</v>
      </c>
      <c r="F80" s="214">
        <v>4687.5333014400021</v>
      </c>
      <c r="G80" s="190">
        <v>4687.5333014400021</v>
      </c>
      <c r="H80" s="190">
        <v>4687.5333014400021</v>
      </c>
      <c r="I80" s="287">
        <v>4687.5333014400021</v>
      </c>
      <c r="J80" s="190">
        <v>4687.5333014400021</v>
      </c>
      <c r="K80" s="190">
        <v>4800.9843314400005</v>
      </c>
      <c r="L80" s="191">
        <v>4914.4353614400025</v>
      </c>
      <c r="M80" s="11"/>
    </row>
    <row r="81" spans="1:13">
      <c r="A81" s="4"/>
      <c r="B81" s="184" t="s">
        <v>737</v>
      </c>
      <c r="C81" s="185" t="s">
        <v>738</v>
      </c>
      <c r="D81" s="186">
        <v>0.49412160000000011</v>
      </c>
      <c r="E81" s="187">
        <v>0.75284444444444454</v>
      </c>
      <c r="F81" s="214">
        <v>4488.3685068000013</v>
      </c>
      <c r="G81" s="190">
        <v>4488.3685068000013</v>
      </c>
      <c r="H81" s="190">
        <v>4488.3685068000013</v>
      </c>
      <c r="I81" s="287">
        <v>4488.3685068000013</v>
      </c>
      <c r="J81" s="190">
        <v>4488.3685068000013</v>
      </c>
      <c r="K81" s="190">
        <v>4597.6176468000012</v>
      </c>
      <c r="L81" s="191">
        <v>4706.8667868000002</v>
      </c>
      <c r="M81" s="11"/>
    </row>
    <row r="82" spans="1:13" ht="15.75" thickBot="1">
      <c r="A82" s="10"/>
      <c r="B82" s="246" t="s">
        <v>739</v>
      </c>
      <c r="C82" s="247" t="s">
        <v>740</v>
      </c>
      <c r="D82" s="248">
        <v>0.47496960000000005</v>
      </c>
      <c r="E82" s="249">
        <v>0.72388888888888892</v>
      </c>
      <c r="F82" s="250">
        <v>4334.0153374800002</v>
      </c>
      <c r="G82" s="251">
        <v>4334.0153374800002</v>
      </c>
      <c r="H82" s="251">
        <v>4334.0153374800002</v>
      </c>
      <c r="I82" s="293">
        <v>4334.0153374800002</v>
      </c>
      <c r="J82" s="251">
        <v>4334.0153374800002</v>
      </c>
      <c r="K82" s="251">
        <v>4439.0625874799998</v>
      </c>
      <c r="L82" s="228">
        <v>4544.1098374800004</v>
      </c>
      <c r="M82" s="20"/>
    </row>
    <row r="83" spans="1:13">
      <c r="A83" s="12"/>
      <c r="B83" s="200" t="s">
        <v>741</v>
      </c>
      <c r="C83" s="201" t="s">
        <v>742</v>
      </c>
      <c r="D83" s="202">
        <v>0.45581760000000004</v>
      </c>
      <c r="E83" s="203">
        <v>0.69493333333333329</v>
      </c>
      <c r="F83" s="252">
        <v>4179.66216816</v>
      </c>
      <c r="G83" s="253">
        <v>4179.66216816</v>
      </c>
      <c r="H83" s="253">
        <v>4179.66216816</v>
      </c>
      <c r="I83" s="294">
        <v>4179.66216816</v>
      </c>
      <c r="J83" s="253">
        <v>4179.66216816</v>
      </c>
      <c r="K83" s="253">
        <v>4179.66216816</v>
      </c>
      <c r="L83" s="254">
        <v>4179.66216816</v>
      </c>
      <c r="M83" s="5"/>
    </row>
    <row r="84" spans="1:13">
      <c r="A84" s="10"/>
      <c r="B84" s="184" t="s">
        <v>743</v>
      </c>
      <c r="C84" s="185" t="s">
        <v>744</v>
      </c>
      <c r="D84" s="186">
        <v>0.43666559999999999</v>
      </c>
      <c r="E84" s="187">
        <v>0.66597777777777778</v>
      </c>
      <c r="F84" s="255">
        <v>4025.3089988399997</v>
      </c>
      <c r="G84" s="256">
        <v>4025.3089988399997</v>
      </c>
      <c r="H84" s="256">
        <v>4025.3089988399997</v>
      </c>
      <c r="I84" s="295">
        <v>4025.3089988399997</v>
      </c>
      <c r="J84" s="256">
        <v>4025.3089988399997</v>
      </c>
      <c r="K84" s="256">
        <v>4025.3089988399997</v>
      </c>
      <c r="L84" s="257">
        <v>4025.3089988399997</v>
      </c>
      <c r="M84" s="11"/>
    </row>
    <row r="85" spans="1:13">
      <c r="A85" s="12"/>
      <c r="B85" s="184" t="s">
        <v>745</v>
      </c>
      <c r="C85" s="185" t="s">
        <v>746</v>
      </c>
      <c r="D85" s="186">
        <v>0.41751360000000004</v>
      </c>
      <c r="E85" s="187">
        <v>0.63702222222222227</v>
      </c>
      <c r="F85" s="255">
        <v>3870.95582952</v>
      </c>
      <c r="G85" s="256">
        <v>3870.95582952</v>
      </c>
      <c r="H85" s="256">
        <v>3870.95582952</v>
      </c>
      <c r="I85" s="295">
        <v>3870.95582952</v>
      </c>
      <c r="J85" s="256">
        <v>3870.95582952</v>
      </c>
      <c r="K85" s="256">
        <v>3870.95582952</v>
      </c>
      <c r="L85" s="257">
        <v>3870.95582952</v>
      </c>
      <c r="M85" s="18"/>
    </row>
    <row r="86" spans="1:13">
      <c r="A86" s="12"/>
      <c r="B86" s="184" t="s">
        <v>747</v>
      </c>
      <c r="C86" s="185" t="s">
        <v>748</v>
      </c>
      <c r="D86" s="186">
        <v>0.39836160000000009</v>
      </c>
      <c r="E86" s="187">
        <v>0.60806666666666676</v>
      </c>
      <c r="F86" s="255">
        <v>3716.6026602000006</v>
      </c>
      <c r="G86" s="256">
        <v>3716.6026602000006</v>
      </c>
      <c r="H86" s="256">
        <v>3716.6026602000006</v>
      </c>
      <c r="I86" s="295">
        <v>3716.6026602000006</v>
      </c>
      <c r="J86" s="256">
        <v>3716.6026602000006</v>
      </c>
      <c r="K86" s="256">
        <v>3716.6026602000006</v>
      </c>
      <c r="L86" s="257">
        <v>3716.6026602000006</v>
      </c>
      <c r="M86" s="5"/>
    </row>
    <row r="87" spans="1:13">
      <c r="A87" s="19"/>
      <c r="B87" s="184" t="s">
        <v>749</v>
      </c>
      <c r="C87" s="185" t="s">
        <v>750</v>
      </c>
      <c r="D87" s="186">
        <v>0.37920960000000004</v>
      </c>
      <c r="E87" s="187">
        <v>0.57911111111111113</v>
      </c>
      <c r="F87" s="255">
        <v>3517.4378655600003</v>
      </c>
      <c r="G87" s="256">
        <v>3517.4378655600003</v>
      </c>
      <c r="H87" s="256">
        <v>3517.4378655600003</v>
      </c>
      <c r="I87" s="295">
        <v>3517.4378655600003</v>
      </c>
      <c r="J87" s="256">
        <v>3517.4378655600003</v>
      </c>
      <c r="K87" s="256">
        <v>3517.4378655600003</v>
      </c>
      <c r="L87" s="257">
        <v>3517.4378655600003</v>
      </c>
      <c r="M87" s="20"/>
    </row>
    <row r="88" spans="1:13" ht="15.75" thickBot="1">
      <c r="A88" s="4"/>
      <c r="B88" s="208" t="s">
        <v>751</v>
      </c>
      <c r="C88" s="193" t="s">
        <v>752</v>
      </c>
      <c r="D88" s="194">
        <v>0.36005760000000003</v>
      </c>
      <c r="E88" s="195">
        <v>0.55015555555555551</v>
      </c>
      <c r="F88" s="258">
        <v>3363.0846962400005</v>
      </c>
      <c r="G88" s="259">
        <v>3363.0846962400005</v>
      </c>
      <c r="H88" s="259">
        <v>3363.0846962400005</v>
      </c>
      <c r="I88" s="296">
        <v>3363.0846962400005</v>
      </c>
      <c r="J88" s="259">
        <v>3363.0846962400005</v>
      </c>
      <c r="K88" s="259">
        <v>3363.0846962400005</v>
      </c>
      <c r="L88" s="260">
        <v>3363.0846962400005</v>
      </c>
      <c r="M88" s="5"/>
    </row>
    <row r="89" spans="1:13">
      <c r="A89" s="19"/>
      <c r="B89" s="176" t="s">
        <v>753</v>
      </c>
      <c r="C89" s="177" t="s">
        <v>754</v>
      </c>
      <c r="D89" s="178">
        <v>0.34090560000000003</v>
      </c>
      <c r="E89" s="179">
        <v>0.5212</v>
      </c>
      <c r="F89" s="261">
        <v>3208.7315269200003</v>
      </c>
      <c r="G89" s="262">
        <v>3208.7315269200003</v>
      </c>
      <c r="H89" s="262">
        <v>3208.7315269200003</v>
      </c>
      <c r="I89" s="297">
        <v>3208.7315269200003</v>
      </c>
      <c r="J89" s="262">
        <v>3208.7315269200003</v>
      </c>
      <c r="K89" s="262">
        <v>3208.7315269200003</v>
      </c>
      <c r="L89" s="263">
        <v>3208.7315269200003</v>
      </c>
      <c r="M89" s="20"/>
    </row>
    <row r="90" spans="1:13">
      <c r="A90" s="12"/>
      <c r="B90" s="184" t="s">
        <v>755</v>
      </c>
      <c r="C90" s="185" t="s">
        <v>756</v>
      </c>
      <c r="D90" s="186">
        <v>0.32175359999999997</v>
      </c>
      <c r="E90" s="187">
        <v>0.49224444444444443</v>
      </c>
      <c r="F90" s="255">
        <v>3054.3783575999996</v>
      </c>
      <c r="G90" s="256">
        <v>3054.3783575999996</v>
      </c>
      <c r="H90" s="256">
        <v>3054.3783575999996</v>
      </c>
      <c r="I90" s="295">
        <v>3054.3783575999996</v>
      </c>
      <c r="J90" s="256">
        <v>3054.3783575999996</v>
      </c>
      <c r="K90" s="256">
        <v>3054.3783575999996</v>
      </c>
      <c r="L90" s="257">
        <v>3054.3783575999996</v>
      </c>
      <c r="M90" s="20"/>
    </row>
    <row r="91" spans="1:13" ht="15.75" thickBot="1">
      <c r="A91" s="12"/>
      <c r="B91" s="208" t="s">
        <v>757</v>
      </c>
      <c r="C91" s="193" t="s">
        <v>758</v>
      </c>
      <c r="D91" s="194">
        <v>0.30260160000000003</v>
      </c>
      <c r="E91" s="195">
        <v>0.46328888888888892</v>
      </c>
      <c r="F91" s="258">
        <v>2900.0251882800003</v>
      </c>
      <c r="G91" s="259">
        <v>2900.0251882800003</v>
      </c>
      <c r="H91" s="259">
        <v>2900.0251882800003</v>
      </c>
      <c r="I91" s="296">
        <v>2900.0251882800003</v>
      </c>
      <c r="J91" s="259">
        <v>2900.0251882800003</v>
      </c>
      <c r="K91" s="259">
        <v>2900.0251882800003</v>
      </c>
      <c r="L91" s="260">
        <v>2900.0251882800003</v>
      </c>
      <c r="M91" s="11"/>
    </row>
    <row r="92" spans="1:13" ht="15.75" thickBot="1">
      <c r="A92" s="19"/>
      <c r="B92" s="719" t="s">
        <v>1336</v>
      </c>
      <c r="C92" s="720"/>
      <c r="D92" s="720"/>
      <c r="E92" s="720"/>
      <c r="F92" s="720"/>
      <c r="G92" s="720"/>
      <c r="H92" s="720"/>
      <c r="I92" s="720"/>
      <c r="J92" s="720"/>
      <c r="K92" s="720"/>
      <c r="L92" s="721"/>
      <c r="M92" s="11"/>
    </row>
    <row r="93" spans="1:13">
      <c r="A93" s="19"/>
      <c r="B93" s="200" t="s">
        <v>759</v>
      </c>
      <c r="C93" s="201" t="s">
        <v>760</v>
      </c>
      <c r="D93" s="202">
        <v>2.1508896000000002</v>
      </c>
      <c r="E93" s="203">
        <v>3.3410000000000002</v>
      </c>
      <c r="F93" s="264">
        <v>25524.32641872</v>
      </c>
      <c r="G93" s="265"/>
      <c r="H93" s="265"/>
      <c r="I93" s="298"/>
      <c r="J93" s="265"/>
      <c r="K93" s="265"/>
      <c r="L93" s="266"/>
      <c r="M93" s="5"/>
    </row>
    <row r="94" spans="1:13">
      <c r="A94" s="12"/>
      <c r="B94" s="184" t="s">
        <v>761</v>
      </c>
      <c r="C94" s="185" t="s">
        <v>762</v>
      </c>
      <c r="D94" s="186">
        <v>2.1269376000000002</v>
      </c>
      <c r="E94" s="187">
        <v>3.3038777777777781</v>
      </c>
      <c r="F94" s="267">
        <v>25270.127611440003</v>
      </c>
      <c r="G94" s="268"/>
      <c r="H94" s="268"/>
      <c r="I94" s="299"/>
      <c r="J94" s="268"/>
      <c r="K94" s="268"/>
      <c r="L94" s="269"/>
      <c r="M94" s="18"/>
    </row>
    <row r="95" spans="1:13">
      <c r="A95" s="37"/>
      <c r="B95" s="184" t="s">
        <v>763</v>
      </c>
      <c r="C95" s="185" t="s">
        <v>764</v>
      </c>
      <c r="D95" s="186">
        <v>2.1029856000000002</v>
      </c>
      <c r="E95" s="187">
        <v>3.2667555555555561</v>
      </c>
      <c r="F95" s="267">
        <v>24961.963700880002</v>
      </c>
      <c r="G95" s="268"/>
      <c r="H95" s="268"/>
      <c r="I95" s="299"/>
      <c r="J95" s="268"/>
      <c r="K95" s="268"/>
      <c r="L95" s="269"/>
      <c r="M95" s="11"/>
    </row>
    <row r="96" spans="1:13">
      <c r="A96" s="39"/>
      <c r="B96" s="184" t="s">
        <v>765</v>
      </c>
      <c r="C96" s="185" t="s">
        <v>766</v>
      </c>
      <c r="D96" s="186">
        <v>2.0790336000000003</v>
      </c>
      <c r="E96" s="187">
        <v>3.2296333333333331</v>
      </c>
      <c r="F96" s="267">
        <v>24707.764893600004</v>
      </c>
      <c r="G96" s="268"/>
      <c r="H96" s="268"/>
      <c r="I96" s="299"/>
      <c r="J96" s="268"/>
      <c r="K96" s="268"/>
      <c r="L96" s="269"/>
      <c r="M96" s="18"/>
    </row>
    <row r="97" spans="1:13">
      <c r="A97" s="8"/>
      <c r="B97" s="184" t="s">
        <v>767</v>
      </c>
      <c r="C97" s="185" t="s">
        <v>768</v>
      </c>
      <c r="D97" s="186">
        <v>2.0550816000000003</v>
      </c>
      <c r="E97" s="187">
        <v>3.1925111111111111</v>
      </c>
      <c r="F97" s="267">
        <v>24399.600983040003</v>
      </c>
      <c r="G97" s="268"/>
      <c r="H97" s="268"/>
      <c r="I97" s="299"/>
      <c r="J97" s="268"/>
      <c r="K97" s="268"/>
      <c r="L97" s="269"/>
      <c r="M97" s="5"/>
    </row>
    <row r="98" spans="1:13" ht="15.75" thickBot="1">
      <c r="A98" s="38"/>
      <c r="B98" s="208" t="s">
        <v>769</v>
      </c>
      <c r="C98" s="193" t="s">
        <v>770</v>
      </c>
      <c r="D98" s="194">
        <v>2.0311296000000003</v>
      </c>
      <c r="E98" s="195">
        <v>3.155388888888889</v>
      </c>
      <c r="F98" s="270">
        <v>24145.402175760002</v>
      </c>
      <c r="G98" s="271"/>
      <c r="H98" s="271"/>
      <c r="I98" s="300"/>
      <c r="J98" s="271"/>
      <c r="K98" s="271"/>
      <c r="L98" s="272"/>
      <c r="M98" s="20"/>
    </row>
    <row r="99" spans="1:13">
      <c r="A99" s="41"/>
      <c r="B99" s="200" t="s">
        <v>771</v>
      </c>
      <c r="C99" s="201" t="s">
        <v>772</v>
      </c>
      <c r="D99" s="202">
        <v>2.0071776000000003</v>
      </c>
      <c r="E99" s="203">
        <v>3.118266666666667</v>
      </c>
      <c r="F99" s="264">
        <v>22425.403225200003</v>
      </c>
      <c r="G99" s="265">
        <v>24190.197025199996</v>
      </c>
      <c r="H99" s="265"/>
      <c r="I99" s="298"/>
      <c r="J99" s="265"/>
      <c r="K99" s="265"/>
      <c r="L99" s="266"/>
      <c r="M99" s="11"/>
    </row>
    <row r="100" spans="1:13">
      <c r="A100" s="6"/>
      <c r="B100" s="184" t="s">
        <v>773</v>
      </c>
      <c r="C100" s="185" t="s">
        <v>774</v>
      </c>
      <c r="D100" s="186">
        <v>1.9832256000000001</v>
      </c>
      <c r="E100" s="187">
        <v>3.0811444444444449</v>
      </c>
      <c r="F100" s="267">
        <v>22188.011977919999</v>
      </c>
      <c r="G100" s="268">
        <v>23931.796327919998</v>
      </c>
      <c r="H100" s="268"/>
      <c r="I100" s="299"/>
      <c r="J100" s="268"/>
      <c r="K100" s="268"/>
      <c r="L100" s="269"/>
      <c r="M100" s="11"/>
    </row>
    <row r="101" spans="1:13">
      <c r="A101" s="8"/>
      <c r="B101" s="184" t="s">
        <v>775</v>
      </c>
      <c r="C101" s="185" t="s">
        <v>776</v>
      </c>
      <c r="D101" s="186">
        <v>1.9592736000000002</v>
      </c>
      <c r="E101" s="187">
        <v>3.044022222222222</v>
      </c>
      <c r="F101" s="267">
        <v>21896.65562736</v>
      </c>
      <c r="G101" s="268">
        <v>23619.43052736</v>
      </c>
      <c r="H101" s="268"/>
      <c r="I101" s="299"/>
      <c r="J101" s="268"/>
      <c r="K101" s="268"/>
      <c r="L101" s="269"/>
      <c r="M101" s="20"/>
    </row>
    <row r="102" spans="1:13">
      <c r="A102" s="10"/>
      <c r="B102" s="184" t="s">
        <v>777</v>
      </c>
      <c r="C102" s="185" t="s">
        <v>778</v>
      </c>
      <c r="D102" s="186">
        <v>1.9353216000000002</v>
      </c>
      <c r="E102" s="187">
        <v>3.0068999999999999</v>
      </c>
      <c r="F102" s="267">
        <v>21659.26438008</v>
      </c>
      <c r="G102" s="268">
        <v>23361.029830079999</v>
      </c>
      <c r="H102" s="268"/>
      <c r="I102" s="299"/>
      <c r="J102" s="268"/>
      <c r="K102" s="268"/>
      <c r="L102" s="269"/>
      <c r="M102" s="5"/>
    </row>
    <row r="103" spans="1:13">
      <c r="A103" s="12"/>
      <c r="B103" s="184" t="s">
        <v>779</v>
      </c>
      <c r="C103" s="185" t="s">
        <v>780</v>
      </c>
      <c r="D103" s="186">
        <v>1.9113696000000002</v>
      </c>
      <c r="E103" s="187">
        <v>2.9697777777777778</v>
      </c>
      <c r="F103" s="267">
        <v>21367.90802952</v>
      </c>
      <c r="G103" s="268">
        <v>23048.664029519994</v>
      </c>
      <c r="H103" s="268"/>
      <c r="I103" s="299"/>
      <c r="J103" s="268"/>
      <c r="K103" s="268"/>
      <c r="L103" s="269"/>
      <c r="M103" s="18"/>
    </row>
    <row r="104" spans="1:13" ht="15.75" thickBot="1">
      <c r="A104" s="4"/>
      <c r="B104" s="208" t="s">
        <v>781</v>
      </c>
      <c r="C104" s="193" t="s">
        <v>782</v>
      </c>
      <c r="D104" s="194">
        <v>1.8874176</v>
      </c>
      <c r="E104" s="195">
        <v>2.9326555555555558</v>
      </c>
      <c r="F104" s="273">
        <v>21130.51678224</v>
      </c>
      <c r="G104" s="274">
        <v>22790.26333224</v>
      </c>
      <c r="H104" s="274"/>
      <c r="I104" s="301"/>
      <c r="J104" s="274"/>
      <c r="K104" s="274"/>
      <c r="L104" s="275"/>
      <c r="M104" s="20"/>
    </row>
    <row r="105" spans="1:13">
      <c r="A105" s="19"/>
      <c r="B105" s="200" t="s">
        <v>783</v>
      </c>
      <c r="C105" s="201" t="s">
        <v>784</v>
      </c>
      <c r="D105" s="202">
        <v>1.8634656000000001</v>
      </c>
      <c r="E105" s="203">
        <v>2.8955333333333333</v>
      </c>
      <c r="F105" s="264">
        <v>19689.110072640004</v>
      </c>
      <c r="G105" s="265">
        <v>21166.90785168</v>
      </c>
      <c r="H105" s="265">
        <v>22477.897531680006</v>
      </c>
      <c r="I105" s="298"/>
      <c r="J105" s="265"/>
      <c r="K105" s="265"/>
      <c r="L105" s="266"/>
      <c r="M105" s="5"/>
    </row>
    <row r="106" spans="1:13">
      <c r="A106" s="19"/>
      <c r="B106" s="184" t="s">
        <v>785</v>
      </c>
      <c r="C106" s="185" t="s">
        <v>786</v>
      </c>
      <c r="D106" s="186">
        <v>1.8395136000000001</v>
      </c>
      <c r="E106" s="187">
        <v>2.8584111111111112</v>
      </c>
      <c r="F106" s="267">
        <v>19420.723248959999</v>
      </c>
      <c r="G106" s="268">
        <v>20875.939611120004</v>
      </c>
      <c r="H106" s="268">
        <v>22170.121731120005</v>
      </c>
      <c r="I106" s="299"/>
      <c r="J106" s="268"/>
      <c r="K106" s="268"/>
      <c r="L106" s="269"/>
      <c r="M106" s="5"/>
    </row>
    <row r="107" spans="1:13">
      <c r="A107" s="12"/>
      <c r="B107" s="184" t="s">
        <v>787</v>
      </c>
      <c r="C107" s="185" t="s">
        <v>788</v>
      </c>
      <c r="D107" s="186">
        <v>1.8155616000000001</v>
      </c>
      <c r="E107" s="187">
        <v>2.8212888888888887</v>
      </c>
      <c r="F107" s="267">
        <v>19194.622710120006</v>
      </c>
      <c r="G107" s="268">
        <v>20634.34647384</v>
      </c>
      <c r="H107" s="268">
        <v>21911.72103384</v>
      </c>
      <c r="I107" s="299"/>
      <c r="J107" s="268"/>
      <c r="K107" s="268"/>
      <c r="L107" s="269"/>
      <c r="M107" s="5"/>
    </row>
    <row r="108" spans="1:13">
      <c r="A108" s="10"/>
      <c r="B108" s="184" t="s">
        <v>789</v>
      </c>
      <c r="C108" s="185" t="s">
        <v>790</v>
      </c>
      <c r="D108" s="186">
        <v>1.7916096000000001</v>
      </c>
      <c r="E108" s="187">
        <v>2.7841666666666667</v>
      </c>
      <c r="F108" s="267">
        <v>18921.645886440001</v>
      </c>
      <c r="G108" s="268">
        <v>20338.78823328</v>
      </c>
      <c r="H108" s="268">
        <v>21599.355233279999</v>
      </c>
      <c r="I108" s="299"/>
      <c r="J108" s="268"/>
      <c r="K108" s="268"/>
      <c r="L108" s="269"/>
      <c r="M108" s="18"/>
    </row>
    <row r="109" spans="1:13">
      <c r="A109" s="19"/>
      <c r="B109" s="184" t="s">
        <v>791</v>
      </c>
      <c r="C109" s="185" t="s">
        <v>792</v>
      </c>
      <c r="D109" s="186">
        <v>1.7676575999999999</v>
      </c>
      <c r="E109" s="187">
        <v>2.7470444444444446</v>
      </c>
      <c r="F109" s="267">
        <v>18695.545347600004</v>
      </c>
      <c r="G109" s="268">
        <v>20097.195095999999</v>
      </c>
      <c r="H109" s="268">
        <v>21340.954536000005</v>
      </c>
      <c r="I109" s="299"/>
      <c r="J109" s="268"/>
      <c r="K109" s="268"/>
      <c r="L109" s="269"/>
      <c r="M109" s="20"/>
    </row>
    <row r="110" spans="1:13" ht="15.75" thickBot="1">
      <c r="A110" s="4"/>
      <c r="B110" s="208" t="s">
        <v>793</v>
      </c>
      <c r="C110" s="193" t="s">
        <v>794</v>
      </c>
      <c r="D110" s="194">
        <v>1.7437056000000002</v>
      </c>
      <c r="E110" s="195">
        <v>2.7099222222222221</v>
      </c>
      <c r="F110" s="273">
        <v>18469.444808760003</v>
      </c>
      <c r="G110" s="274">
        <v>19855.601958720003</v>
      </c>
      <c r="H110" s="274">
        <v>21082.553838719999</v>
      </c>
      <c r="I110" s="301"/>
      <c r="J110" s="274"/>
      <c r="K110" s="274"/>
      <c r="L110" s="275"/>
      <c r="M110" s="20"/>
    </row>
    <row r="111" spans="1:13">
      <c r="A111" s="10"/>
      <c r="B111" s="200" t="s">
        <v>795</v>
      </c>
      <c r="C111" s="201" t="s">
        <v>796</v>
      </c>
      <c r="D111" s="202">
        <v>1.7197536</v>
      </c>
      <c r="E111" s="203">
        <v>2.6728000000000001</v>
      </c>
      <c r="F111" s="276">
        <v>17386.867625940118</v>
      </c>
      <c r="G111" s="277">
        <v>18213.665636452439</v>
      </c>
      <c r="H111" s="277">
        <v>19580.01309754248</v>
      </c>
      <c r="I111" s="302">
        <v>20790.157417542479</v>
      </c>
      <c r="J111" s="277"/>
      <c r="K111" s="277"/>
      <c r="L111" s="278"/>
      <c r="M111" s="5"/>
    </row>
    <row r="112" spans="1:13">
      <c r="A112" s="12"/>
      <c r="B112" s="184" t="s">
        <v>797</v>
      </c>
      <c r="C112" s="185" t="s">
        <v>798</v>
      </c>
      <c r="D112" s="186">
        <v>1.6958016</v>
      </c>
      <c r="E112" s="187">
        <v>2.6356777777777776</v>
      </c>
      <c r="F112" s="267">
        <v>17170.873295490961</v>
      </c>
      <c r="G112" s="268">
        <v>17987.176025909521</v>
      </c>
      <c r="H112" s="268">
        <v>19337.938733919837</v>
      </c>
      <c r="I112" s="299">
        <v>20531.275493919838</v>
      </c>
      <c r="J112" s="268"/>
      <c r="K112" s="268"/>
      <c r="L112" s="269"/>
      <c r="M112" s="18"/>
    </row>
    <row r="113" spans="1:13">
      <c r="A113" s="10"/>
      <c r="B113" s="184" t="s">
        <v>799</v>
      </c>
      <c r="C113" s="185" t="s">
        <v>800</v>
      </c>
      <c r="D113" s="186">
        <v>1.6718496000000003</v>
      </c>
      <c r="E113" s="187">
        <v>2.5985555555555555</v>
      </c>
      <c r="F113" s="267">
        <v>16909.484788592643</v>
      </c>
      <c r="G113" s="268">
        <v>17713.200738823682</v>
      </c>
      <c r="H113" s="268">
        <v>19041.197720674561</v>
      </c>
      <c r="I113" s="299">
        <v>20217.726920674559</v>
      </c>
      <c r="J113" s="268"/>
      <c r="K113" s="268"/>
      <c r="L113" s="269"/>
      <c r="M113" s="18"/>
    </row>
    <row r="114" spans="1:13">
      <c r="A114" s="12"/>
      <c r="B114" s="184" t="s">
        <v>801</v>
      </c>
      <c r="C114" s="185" t="s">
        <v>802</v>
      </c>
      <c r="D114" s="186">
        <v>1.6478976000000001</v>
      </c>
      <c r="E114" s="187">
        <v>2.5614333333333335</v>
      </c>
      <c r="F114" s="267">
        <v>16693.490458143482</v>
      </c>
      <c r="G114" s="268">
        <v>17486.71112828076</v>
      </c>
      <c r="H114" s="268">
        <v>18799.123357051918</v>
      </c>
      <c r="I114" s="299">
        <v>19958.844997051918</v>
      </c>
      <c r="J114" s="268"/>
      <c r="K114" s="268"/>
      <c r="L114" s="269"/>
      <c r="M114" s="11"/>
    </row>
    <row r="115" spans="1:13">
      <c r="A115" s="12"/>
      <c r="B115" s="184" t="s">
        <v>803</v>
      </c>
      <c r="C115" s="185" t="s">
        <v>804</v>
      </c>
      <c r="D115" s="186">
        <v>1.6239456000000001</v>
      </c>
      <c r="E115" s="187">
        <v>2.524311111111111</v>
      </c>
      <c r="F115" s="267">
        <v>16432.10195124516</v>
      </c>
      <c r="G115" s="268">
        <v>17212.735841194917</v>
      </c>
      <c r="H115" s="268">
        <v>18502.382343806636</v>
      </c>
      <c r="I115" s="299">
        <v>19645.296423806638</v>
      </c>
      <c r="J115" s="268"/>
      <c r="K115" s="268"/>
      <c r="L115" s="269"/>
      <c r="M115" s="20"/>
    </row>
    <row r="116" spans="1:13" ht="15.75" thickBot="1">
      <c r="A116" s="19"/>
      <c r="B116" s="208" t="s">
        <v>805</v>
      </c>
      <c r="C116" s="193" t="s">
        <v>806</v>
      </c>
      <c r="D116" s="194">
        <v>1.5999935999999999</v>
      </c>
      <c r="E116" s="195">
        <v>2.4871888888888889</v>
      </c>
      <c r="F116" s="270">
        <v>16216.107620796</v>
      </c>
      <c r="G116" s="271">
        <v>16986.246230651999</v>
      </c>
      <c r="H116" s="271">
        <v>18260.307980183999</v>
      </c>
      <c r="I116" s="300">
        <v>19386.414500183997</v>
      </c>
      <c r="J116" s="271"/>
      <c r="K116" s="271"/>
      <c r="L116" s="272"/>
      <c r="M116" s="11"/>
    </row>
    <row r="117" spans="1:13">
      <c r="A117" s="4"/>
      <c r="B117" s="200" t="s">
        <v>807</v>
      </c>
      <c r="C117" s="201" t="s">
        <v>808</v>
      </c>
      <c r="D117" s="202">
        <v>1.5760416000000002</v>
      </c>
      <c r="E117" s="203">
        <v>2.4500666666666664</v>
      </c>
      <c r="F117" s="264">
        <v>15400.06963389768</v>
      </c>
      <c r="G117" s="265">
        <v>15954.71911389768</v>
      </c>
      <c r="H117" s="265">
        <v>16712.27094356616</v>
      </c>
      <c r="I117" s="298">
        <v>18240.891706938717</v>
      </c>
      <c r="J117" s="265"/>
      <c r="K117" s="265"/>
      <c r="L117" s="266"/>
      <c r="M117" s="11"/>
    </row>
    <row r="118" spans="1:13">
      <c r="A118" s="19"/>
      <c r="B118" s="184" t="s">
        <v>809</v>
      </c>
      <c r="C118" s="185" t="s">
        <v>810</v>
      </c>
      <c r="D118" s="186">
        <v>1.5520896000000002</v>
      </c>
      <c r="E118" s="187">
        <v>2.4129444444444443</v>
      </c>
      <c r="F118" s="267">
        <v>15192.479083448519</v>
      </c>
      <c r="G118" s="268">
        <v>15738.724783448519</v>
      </c>
      <c r="H118" s="268">
        <v>16485.781333023242</v>
      </c>
      <c r="I118" s="299">
        <v>17994.615453316081</v>
      </c>
      <c r="J118" s="268"/>
      <c r="K118" s="268"/>
      <c r="L118" s="269"/>
      <c r="M118" s="20"/>
    </row>
    <row r="119" spans="1:13">
      <c r="A119" s="12"/>
      <c r="B119" s="184" t="s">
        <v>811</v>
      </c>
      <c r="C119" s="185" t="s">
        <v>812</v>
      </c>
      <c r="D119" s="186">
        <v>1.5281376</v>
      </c>
      <c r="E119" s="187">
        <v>2.3758222222222223</v>
      </c>
      <c r="F119" s="267">
        <v>14939.494356550202</v>
      </c>
      <c r="G119" s="268">
        <v>15477.336276550201</v>
      </c>
      <c r="H119" s="268">
        <v>16211.806045937397</v>
      </c>
      <c r="I119" s="299">
        <v>17693.672550070802</v>
      </c>
      <c r="J119" s="268"/>
      <c r="K119" s="268"/>
      <c r="L119" s="269"/>
      <c r="M119" s="11"/>
    </row>
    <row r="120" spans="1:13">
      <c r="A120" s="12"/>
      <c r="B120" s="184" t="s">
        <v>813</v>
      </c>
      <c r="C120" s="185" t="s">
        <v>814</v>
      </c>
      <c r="D120" s="186">
        <v>1.5041856000000002</v>
      </c>
      <c r="E120" s="187">
        <v>2.3386999999999998</v>
      </c>
      <c r="F120" s="267">
        <v>14731.903806101041</v>
      </c>
      <c r="G120" s="268">
        <v>15261.34194610104</v>
      </c>
      <c r="H120" s="268">
        <v>15985.316435394483</v>
      </c>
      <c r="I120" s="299">
        <v>17447.396296448162</v>
      </c>
      <c r="J120" s="268"/>
      <c r="K120" s="268"/>
      <c r="L120" s="269"/>
      <c r="M120" s="5"/>
    </row>
    <row r="121" spans="1:13">
      <c r="A121" s="10"/>
      <c r="B121" s="184" t="s">
        <v>815</v>
      </c>
      <c r="C121" s="185" t="s">
        <v>816</v>
      </c>
      <c r="D121" s="186">
        <v>1.4802336</v>
      </c>
      <c r="E121" s="187">
        <v>2.3015777777777777</v>
      </c>
      <c r="F121" s="267">
        <v>14478.919079202722</v>
      </c>
      <c r="G121" s="268">
        <v>14999.953439202722</v>
      </c>
      <c r="H121" s="268">
        <v>15711.34114830864</v>
      </c>
      <c r="I121" s="299">
        <v>17146.453393202879</v>
      </c>
      <c r="J121" s="268"/>
      <c r="K121" s="268"/>
      <c r="L121" s="269"/>
      <c r="M121" s="18"/>
    </row>
    <row r="122" spans="1:13" ht="15.75" thickBot="1">
      <c r="A122" s="19"/>
      <c r="B122" s="208" t="s">
        <v>817</v>
      </c>
      <c r="C122" s="193" t="s">
        <v>818</v>
      </c>
      <c r="D122" s="194">
        <v>1.4562816000000001</v>
      </c>
      <c r="E122" s="195">
        <v>2.2644555555555557</v>
      </c>
      <c r="F122" s="273">
        <v>14271.328528753562</v>
      </c>
      <c r="G122" s="274">
        <v>14783.959108753559</v>
      </c>
      <c r="H122" s="274">
        <v>15484.851537765719</v>
      </c>
      <c r="I122" s="301">
        <v>16900.177139580243</v>
      </c>
      <c r="J122" s="274"/>
      <c r="K122" s="274"/>
      <c r="L122" s="275"/>
      <c r="M122" s="18"/>
    </row>
    <row r="123" spans="1:13">
      <c r="A123" s="4"/>
      <c r="B123" s="200" t="s">
        <v>819</v>
      </c>
      <c r="C123" s="201" t="s">
        <v>820</v>
      </c>
      <c r="D123" s="202">
        <v>1.4323296000000003</v>
      </c>
      <c r="E123" s="203">
        <v>2.2273333333333332</v>
      </c>
      <c r="F123" s="276">
        <v>13514.11700185524</v>
      </c>
      <c r="G123" s="277">
        <v>14018.343801855241</v>
      </c>
      <c r="H123" s="277">
        <v>14522.570601855241</v>
      </c>
      <c r="I123" s="302">
        <v>15210.876250679881</v>
      </c>
      <c r="J123" s="277">
        <v>16347.120836334958</v>
      </c>
      <c r="K123" s="277"/>
      <c r="L123" s="278"/>
      <c r="M123" s="20"/>
    </row>
    <row r="124" spans="1:13">
      <c r="A124" s="19"/>
      <c r="B124" s="184" t="s">
        <v>821</v>
      </c>
      <c r="C124" s="185" t="s">
        <v>822</v>
      </c>
      <c r="D124" s="186">
        <v>1.4083776000000001</v>
      </c>
      <c r="E124" s="187">
        <v>2.1902111111111111</v>
      </c>
      <c r="F124" s="267">
        <v>13314.930231406081</v>
      </c>
      <c r="G124" s="268">
        <v>13810.753251406079</v>
      </c>
      <c r="H124" s="268">
        <v>14306.576271406078</v>
      </c>
      <c r="I124" s="299">
        <v>14984.38664013696</v>
      </c>
      <c r="J124" s="268">
        <v>16105.046472712318</v>
      </c>
      <c r="K124" s="268"/>
      <c r="L124" s="269"/>
      <c r="M124" s="11"/>
    </row>
    <row r="125" spans="1:13">
      <c r="A125" s="19"/>
      <c r="B125" s="184" t="s">
        <v>823</v>
      </c>
      <c r="C125" s="185" t="s">
        <v>824</v>
      </c>
      <c r="D125" s="186">
        <v>1.3844256000000001</v>
      </c>
      <c r="E125" s="187">
        <v>2.1530888888888891</v>
      </c>
      <c r="F125" s="267">
        <v>13070.349284507758</v>
      </c>
      <c r="G125" s="268">
        <v>13557.768524507759</v>
      </c>
      <c r="H125" s="268">
        <v>14045.18776450776</v>
      </c>
      <c r="I125" s="299">
        <v>14710.41135305112</v>
      </c>
      <c r="J125" s="268">
        <v>15808.305459467039</v>
      </c>
      <c r="K125" s="268"/>
      <c r="L125" s="269"/>
      <c r="M125" s="11"/>
    </row>
    <row r="126" spans="1:13">
      <c r="A126" s="12"/>
      <c r="B126" s="184" t="s">
        <v>825</v>
      </c>
      <c r="C126" s="185" t="s">
        <v>826</v>
      </c>
      <c r="D126" s="186">
        <v>1.3604735999999999</v>
      </c>
      <c r="E126" s="187">
        <v>2.115966666666667</v>
      </c>
      <c r="F126" s="267">
        <v>12871.162514058604</v>
      </c>
      <c r="G126" s="268">
        <v>13350.177974058601</v>
      </c>
      <c r="H126" s="268">
        <v>13829.193434058599</v>
      </c>
      <c r="I126" s="299">
        <v>14483.921742508202</v>
      </c>
      <c r="J126" s="268">
        <v>15566.2310958444</v>
      </c>
      <c r="K126" s="268"/>
      <c r="L126" s="269"/>
      <c r="M126" s="20"/>
    </row>
    <row r="127" spans="1:13">
      <c r="A127" s="10"/>
      <c r="B127" s="184" t="s">
        <v>827</v>
      </c>
      <c r="C127" s="185" t="s">
        <v>828</v>
      </c>
      <c r="D127" s="186">
        <v>1.3365216000000002</v>
      </c>
      <c r="E127" s="187">
        <v>2.0788444444444445</v>
      </c>
      <c r="F127" s="267">
        <v>12626.58156716028</v>
      </c>
      <c r="G127" s="268">
        <v>13097.193247160281</v>
      </c>
      <c r="H127" s="268">
        <v>13567.804927160279</v>
      </c>
      <c r="I127" s="299">
        <v>14209.94645542236</v>
      </c>
      <c r="J127" s="268">
        <v>15269.490082599121</v>
      </c>
      <c r="K127" s="268"/>
      <c r="L127" s="269"/>
      <c r="M127" s="5"/>
    </row>
    <row r="128" spans="1:13" ht="15.75" thickBot="1">
      <c r="A128" s="10"/>
      <c r="B128" s="208" t="s">
        <v>829</v>
      </c>
      <c r="C128" s="193" t="s">
        <v>830</v>
      </c>
      <c r="D128" s="194">
        <v>1.3125696000000002</v>
      </c>
      <c r="E128" s="195">
        <v>2.0417222222222224</v>
      </c>
      <c r="F128" s="270">
        <v>12427.394796711125</v>
      </c>
      <c r="G128" s="271">
        <v>12889.602696711121</v>
      </c>
      <c r="H128" s="271">
        <v>13351.810596711122</v>
      </c>
      <c r="I128" s="300">
        <v>13983.456844879442</v>
      </c>
      <c r="J128" s="271">
        <v>15027.415718976483</v>
      </c>
      <c r="K128" s="271"/>
      <c r="L128" s="272"/>
      <c r="M128" s="18"/>
    </row>
    <row r="129" spans="1:13">
      <c r="A129" s="10"/>
      <c r="B129" s="200" t="s">
        <v>831</v>
      </c>
      <c r="C129" s="201" t="s">
        <v>832</v>
      </c>
      <c r="D129" s="202">
        <v>1.2886176</v>
      </c>
      <c r="E129" s="203">
        <v>2.0046000000000004</v>
      </c>
      <c r="F129" s="264">
        <v>11955.911789812801</v>
      </c>
      <c r="G129" s="265">
        <v>12182.813849812801</v>
      </c>
      <c r="H129" s="265">
        <v>12636.6179698128</v>
      </c>
      <c r="I129" s="298">
        <v>13090.422089812802</v>
      </c>
      <c r="J129" s="265">
        <v>13795.350137760001</v>
      </c>
      <c r="K129" s="265">
        <v>14730.674705731202</v>
      </c>
      <c r="L129" s="266"/>
      <c r="M129" s="21"/>
    </row>
    <row r="130" spans="1:13">
      <c r="A130" s="19"/>
      <c r="B130" s="184" t="s">
        <v>833</v>
      </c>
      <c r="C130" s="185" t="s">
        <v>834</v>
      </c>
      <c r="D130" s="186">
        <v>1.2646656000000003</v>
      </c>
      <c r="E130" s="187">
        <v>1.9674777777777777</v>
      </c>
      <c r="F130" s="267">
        <v>11760.926909363641</v>
      </c>
      <c r="G130" s="268">
        <v>11983.627079363641</v>
      </c>
      <c r="H130" s="268">
        <v>12429.027419363643</v>
      </c>
      <c r="I130" s="299">
        <v>12874.427759363642</v>
      </c>
      <c r="J130" s="268">
        <v>13569.103938228001</v>
      </c>
      <c r="K130" s="268">
        <v>14488.600342108559</v>
      </c>
      <c r="L130" s="269"/>
      <c r="M130" s="22"/>
    </row>
    <row r="131" spans="1:13">
      <c r="A131" s="19"/>
      <c r="B131" s="184" t="s">
        <v>835</v>
      </c>
      <c r="C131" s="185" t="s">
        <v>836</v>
      </c>
      <c r="D131" s="186">
        <v>1.2407136000000001</v>
      </c>
      <c r="E131" s="187">
        <v>1.9303555555555556</v>
      </c>
      <c r="F131" s="267">
        <v>11520.547852465319</v>
      </c>
      <c r="G131" s="268">
        <v>11739.046132465322</v>
      </c>
      <c r="H131" s="268">
        <v>12176.042692465318</v>
      </c>
      <c r="I131" s="299">
        <v>12613.039252465318</v>
      </c>
      <c r="J131" s="268">
        <v>13291.413583164001</v>
      </c>
      <c r="K131" s="268">
        <v>14191.85932886328</v>
      </c>
      <c r="L131" s="269"/>
      <c r="M131" s="23"/>
    </row>
    <row r="132" spans="1:13">
      <c r="A132" s="12"/>
      <c r="B132" s="184" t="s">
        <v>837</v>
      </c>
      <c r="C132" s="185" t="s">
        <v>838</v>
      </c>
      <c r="D132" s="186">
        <v>1.2167616000000001</v>
      </c>
      <c r="E132" s="187">
        <v>1.8932333333333333</v>
      </c>
      <c r="F132" s="267">
        <v>11325.56297201616</v>
      </c>
      <c r="G132" s="268">
        <v>11539.859362016161</v>
      </c>
      <c r="H132" s="268">
        <v>11968.45214201616</v>
      </c>
      <c r="I132" s="299">
        <v>12397.044922016161</v>
      </c>
      <c r="J132" s="268">
        <v>13065.167383632002</v>
      </c>
      <c r="K132" s="268">
        <v>13949.78496524064</v>
      </c>
      <c r="L132" s="269"/>
      <c r="M132" s="22"/>
    </row>
    <row r="133" spans="1:13">
      <c r="A133" s="19"/>
      <c r="B133" s="184" t="s">
        <v>839</v>
      </c>
      <c r="C133" s="185" t="s">
        <v>840</v>
      </c>
      <c r="D133" s="186">
        <v>1.1928096000000001</v>
      </c>
      <c r="E133" s="187">
        <v>1.8561111111111113</v>
      </c>
      <c r="F133" s="267">
        <v>11085.183915117841</v>
      </c>
      <c r="G133" s="268">
        <v>11295.27841511784</v>
      </c>
      <c r="H133" s="268">
        <v>11715.467415117841</v>
      </c>
      <c r="I133" s="299">
        <v>12135.656415117841</v>
      </c>
      <c r="J133" s="268">
        <v>12787.477028568001</v>
      </c>
      <c r="K133" s="268">
        <v>13653.04395199536</v>
      </c>
      <c r="L133" s="269"/>
      <c r="M133" s="24"/>
    </row>
    <row r="134" spans="1:13" ht="15.75" thickBot="1">
      <c r="A134" s="10"/>
      <c r="B134" s="208" t="s">
        <v>841</v>
      </c>
      <c r="C134" s="193" t="s">
        <v>842</v>
      </c>
      <c r="D134" s="194">
        <v>1.1688576000000002</v>
      </c>
      <c r="E134" s="195">
        <v>1.818988888888889</v>
      </c>
      <c r="F134" s="273">
        <v>10890.19903466868</v>
      </c>
      <c r="G134" s="274">
        <v>11096.091644668682</v>
      </c>
      <c r="H134" s="274">
        <v>11507.876864668682</v>
      </c>
      <c r="I134" s="301">
        <v>11919.66208466868</v>
      </c>
      <c r="J134" s="274">
        <v>12561.230829036</v>
      </c>
      <c r="K134" s="274">
        <v>13410.969588372722</v>
      </c>
      <c r="L134" s="275"/>
      <c r="M134" s="7"/>
    </row>
    <row r="135" spans="1:13">
      <c r="A135" s="4"/>
      <c r="B135" s="200" t="s">
        <v>843</v>
      </c>
      <c r="C135" s="201" t="s">
        <v>844</v>
      </c>
      <c r="D135" s="202">
        <v>1.1449056000000002</v>
      </c>
      <c r="E135" s="203">
        <v>1.7818666666666667</v>
      </c>
      <c r="F135" s="276">
        <v>10448.129257770361</v>
      </c>
      <c r="G135" s="277">
        <v>10649.819977770361</v>
      </c>
      <c r="H135" s="277">
        <v>10851.51069777036</v>
      </c>
      <c r="I135" s="302">
        <v>11254.892137770361</v>
      </c>
      <c r="J135" s="277">
        <v>11456.582857770358</v>
      </c>
      <c r="K135" s="277">
        <v>12006.396144907323</v>
      </c>
      <c r="L135" s="278">
        <v>12912.537855127439</v>
      </c>
      <c r="M135" s="9"/>
    </row>
    <row r="136" spans="1:13">
      <c r="A136" s="19"/>
      <c r="B136" s="184" t="s">
        <v>845</v>
      </c>
      <c r="C136" s="185" t="s">
        <v>846</v>
      </c>
      <c r="D136" s="186">
        <v>1.1209536</v>
      </c>
      <c r="E136" s="187">
        <v>1.7447444444444447</v>
      </c>
      <c r="F136" s="267">
        <v>10257.3462673212</v>
      </c>
      <c r="G136" s="268">
        <v>10454.8350973212</v>
      </c>
      <c r="H136" s="268">
        <v>10652.323927321198</v>
      </c>
      <c r="I136" s="299">
        <v>11047.301587321199</v>
      </c>
      <c r="J136" s="268">
        <v>11244.790417321199</v>
      </c>
      <c r="K136" s="268">
        <v>11784.108424364398</v>
      </c>
      <c r="L136" s="269">
        <v>12674.665381504799</v>
      </c>
      <c r="M136" s="11"/>
    </row>
    <row r="137" spans="1:13">
      <c r="A137" s="4"/>
      <c r="B137" s="184" t="s">
        <v>847</v>
      </c>
      <c r="C137" s="185" t="s">
        <v>848</v>
      </c>
      <c r="D137" s="186">
        <v>1.0970016000000002</v>
      </c>
      <c r="E137" s="187">
        <v>1.7076222222222222</v>
      </c>
      <c r="F137" s="267">
        <v>10021.169100422881</v>
      </c>
      <c r="G137" s="268">
        <v>10214.45604042288</v>
      </c>
      <c r="H137" s="268">
        <v>10407.74298042288</v>
      </c>
      <c r="I137" s="299">
        <v>10794.316860422878</v>
      </c>
      <c r="J137" s="268">
        <v>10987.603800422881</v>
      </c>
      <c r="K137" s="268">
        <v>11514.335027278559</v>
      </c>
      <c r="L137" s="269">
        <v>12382.126258259519</v>
      </c>
      <c r="M137" s="18"/>
    </row>
    <row r="138" spans="1:13">
      <c r="A138" s="10"/>
      <c r="B138" s="184" t="s">
        <v>849</v>
      </c>
      <c r="C138" s="185" t="s">
        <v>850</v>
      </c>
      <c r="D138" s="186">
        <v>1.0730496000000003</v>
      </c>
      <c r="E138" s="187">
        <v>1.6705000000000001</v>
      </c>
      <c r="F138" s="267">
        <v>9830.3861099737205</v>
      </c>
      <c r="G138" s="268">
        <v>10019.47115997372</v>
      </c>
      <c r="H138" s="268">
        <v>10208.556209973722</v>
      </c>
      <c r="I138" s="299">
        <v>10586.726309973719</v>
      </c>
      <c r="J138" s="268">
        <v>10775.811359973723</v>
      </c>
      <c r="K138" s="268">
        <v>11292.047306735642</v>
      </c>
      <c r="L138" s="269">
        <v>12144.253784636883</v>
      </c>
      <c r="M138" s="5"/>
    </row>
    <row r="139" spans="1:13">
      <c r="A139" s="12"/>
      <c r="B139" s="184" t="s">
        <v>851</v>
      </c>
      <c r="C139" s="185" t="s">
        <v>852</v>
      </c>
      <c r="D139" s="186">
        <v>1.0490976000000001</v>
      </c>
      <c r="E139" s="187">
        <v>1.633377777777778</v>
      </c>
      <c r="F139" s="267">
        <v>9594.2089430754022</v>
      </c>
      <c r="G139" s="268">
        <v>9779.0921030754016</v>
      </c>
      <c r="H139" s="268">
        <v>9963.9752630754028</v>
      </c>
      <c r="I139" s="299">
        <v>10333.741583075402</v>
      </c>
      <c r="J139" s="268">
        <v>10518.624743075399</v>
      </c>
      <c r="K139" s="268">
        <v>11022.273909649803</v>
      </c>
      <c r="L139" s="269">
        <v>11851.714661391603</v>
      </c>
      <c r="M139" s="20"/>
    </row>
    <row r="140" spans="1:13" ht="15.75" thickBot="1">
      <c r="A140" s="19"/>
      <c r="B140" s="208" t="s">
        <v>853</v>
      </c>
      <c r="C140" s="193" t="s">
        <v>854</v>
      </c>
      <c r="D140" s="194">
        <v>1.0251456000000001</v>
      </c>
      <c r="E140" s="195">
        <v>1.5962555555555555</v>
      </c>
      <c r="F140" s="270">
        <v>9403.4259526262395</v>
      </c>
      <c r="G140" s="271">
        <v>9584.1072226262404</v>
      </c>
      <c r="H140" s="271">
        <v>9764.7884926262377</v>
      </c>
      <c r="I140" s="300">
        <v>10126.15103262624</v>
      </c>
      <c r="J140" s="271">
        <v>10306.832302626241</v>
      </c>
      <c r="K140" s="271">
        <v>10799.986189106881</v>
      </c>
      <c r="L140" s="272">
        <v>11613.842187768962</v>
      </c>
      <c r="M140" s="11"/>
    </row>
    <row r="141" spans="1:13">
      <c r="A141" s="19"/>
      <c r="B141" s="200" t="s">
        <v>855</v>
      </c>
      <c r="C141" s="201" t="s">
        <v>856</v>
      </c>
      <c r="D141" s="202">
        <v>1.0011936000000001</v>
      </c>
      <c r="E141" s="203">
        <v>1.5591333333333335</v>
      </c>
      <c r="F141" s="264">
        <v>8814.2900257279216</v>
      </c>
      <c r="G141" s="265">
        <v>8990.7694057279205</v>
      </c>
      <c r="H141" s="265">
        <v>9167.2487857279211</v>
      </c>
      <c r="I141" s="298">
        <v>9343.72816572792</v>
      </c>
      <c r="J141" s="265">
        <v>9520.2075457279225</v>
      </c>
      <c r="K141" s="265">
        <v>9696.6869257279195</v>
      </c>
      <c r="L141" s="266">
        <v>10418.772050184001</v>
      </c>
      <c r="M141" s="11"/>
    </row>
    <row r="142" spans="1:13">
      <c r="A142" s="12"/>
      <c r="B142" s="184" t="s">
        <v>857</v>
      </c>
      <c r="C142" s="185" t="s">
        <v>858</v>
      </c>
      <c r="D142" s="186">
        <v>0.97724160000000015</v>
      </c>
      <c r="E142" s="187">
        <v>1.522011111111111</v>
      </c>
      <c r="F142" s="267">
        <v>8631.9108152787612</v>
      </c>
      <c r="G142" s="268">
        <v>8804.1883052787616</v>
      </c>
      <c r="H142" s="268">
        <v>8976.465795278762</v>
      </c>
      <c r="I142" s="299">
        <v>9148.7432852787606</v>
      </c>
      <c r="J142" s="268">
        <v>9321.020775278761</v>
      </c>
      <c r="K142" s="268">
        <v>9493.2982652787596</v>
      </c>
      <c r="L142" s="269">
        <v>10200.929630652001</v>
      </c>
      <c r="M142" s="20"/>
    </row>
    <row r="143" spans="1:13">
      <c r="A143" s="10"/>
      <c r="B143" s="184" t="s">
        <v>859</v>
      </c>
      <c r="C143" s="185" t="s">
        <v>860</v>
      </c>
      <c r="D143" s="186">
        <v>0.95328960000000007</v>
      </c>
      <c r="E143" s="187">
        <v>1.4848888888888889</v>
      </c>
      <c r="F143" s="267">
        <v>8404.1374283804398</v>
      </c>
      <c r="G143" s="268">
        <v>8572.2130283804399</v>
      </c>
      <c r="H143" s="268">
        <v>8740.2886283804401</v>
      </c>
      <c r="I143" s="299">
        <v>8908.3642283804384</v>
      </c>
      <c r="J143" s="268">
        <v>9076.4398283804385</v>
      </c>
      <c r="K143" s="268">
        <v>9244.5154283804404</v>
      </c>
      <c r="L143" s="269">
        <v>9931.6430555879997</v>
      </c>
      <c r="M143" s="5"/>
    </row>
    <row r="144" spans="1:13">
      <c r="A144" s="4"/>
      <c r="B144" s="184" t="s">
        <v>861</v>
      </c>
      <c r="C144" s="185" t="s">
        <v>862</v>
      </c>
      <c r="D144" s="186">
        <v>0.9293376000000001</v>
      </c>
      <c r="E144" s="187">
        <v>1.4477666666666666</v>
      </c>
      <c r="F144" s="267">
        <v>8221.7582179312831</v>
      </c>
      <c r="G144" s="268">
        <v>8385.6319279312811</v>
      </c>
      <c r="H144" s="268">
        <v>8549.5056379312828</v>
      </c>
      <c r="I144" s="299">
        <v>8713.3793479312808</v>
      </c>
      <c r="J144" s="268">
        <v>8877.2530579312825</v>
      </c>
      <c r="K144" s="268">
        <v>9041.1267679312823</v>
      </c>
      <c r="L144" s="269">
        <v>9713.800636056003</v>
      </c>
      <c r="M144" s="18"/>
    </row>
    <row r="145" spans="1:13">
      <c r="A145" s="12"/>
      <c r="B145" s="184" t="s">
        <v>863</v>
      </c>
      <c r="C145" s="185" t="s">
        <v>864</v>
      </c>
      <c r="D145" s="186">
        <v>0.90538560000000001</v>
      </c>
      <c r="E145" s="187">
        <v>1.4106444444444444</v>
      </c>
      <c r="F145" s="267">
        <v>7993.9848310329598</v>
      </c>
      <c r="G145" s="268">
        <v>8153.6566510329594</v>
      </c>
      <c r="H145" s="268">
        <v>8313.3284710329608</v>
      </c>
      <c r="I145" s="299">
        <v>8473.0002910329604</v>
      </c>
      <c r="J145" s="268">
        <v>8632.6721110329599</v>
      </c>
      <c r="K145" s="268">
        <v>8792.3439310329613</v>
      </c>
      <c r="L145" s="269">
        <v>9444.5140609919981</v>
      </c>
      <c r="M145" s="20"/>
    </row>
    <row r="146" spans="1:13" ht="15.75" thickBot="1">
      <c r="A146" s="10"/>
      <c r="B146" s="208" t="s">
        <v>865</v>
      </c>
      <c r="C146" s="193" t="s">
        <v>866</v>
      </c>
      <c r="D146" s="194">
        <v>0.88143360000000015</v>
      </c>
      <c r="E146" s="195">
        <v>1.3735222222222223</v>
      </c>
      <c r="F146" s="273">
        <v>7811.6056205838013</v>
      </c>
      <c r="G146" s="274">
        <v>7967.0755505838024</v>
      </c>
      <c r="H146" s="274">
        <v>8122.5454805838017</v>
      </c>
      <c r="I146" s="301">
        <v>8278.015410583801</v>
      </c>
      <c r="J146" s="274">
        <v>8433.4853405838021</v>
      </c>
      <c r="K146" s="274">
        <v>8588.9552705838014</v>
      </c>
      <c r="L146" s="275">
        <v>9226.6716414600032</v>
      </c>
      <c r="M146" s="5"/>
    </row>
    <row r="147" spans="1:13">
      <c r="A147" s="10"/>
      <c r="B147" s="200" t="s">
        <v>867</v>
      </c>
      <c r="C147" s="201" t="s">
        <v>868</v>
      </c>
      <c r="D147" s="202">
        <v>0.85748160000000018</v>
      </c>
      <c r="E147" s="203">
        <v>1.3364</v>
      </c>
      <c r="F147" s="276">
        <v>7583.8322336854808</v>
      </c>
      <c r="G147" s="277">
        <v>7583.8322336854808</v>
      </c>
      <c r="H147" s="277">
        <v>7583.8322336854808</v>
      </c>
      <c r="I147" s="302">
        <v>7735.1002736854816</v>
      </c>
      <c r="J147" s="277">
        <v>7886.3683136854806</v>
      </c>
      <c r="K147" s="277">
        <v>8037.6363536854815</v>
      </c>
      <c r="L147" s="278">
        <v>8188.9043936854814</v>
      </c>
      <c r="M147" s="5"/>
    </row>
    <row r="148" spans="1:13">
      <c r="A148" s="10"/>
      <c r="B148" s="184" t="s">
        <v>869</v>
      </c>
      <c r="C148" s="185" t="s">
        <v>870</v>
      </c>
      <c r="D148" s="186">
        <v>0.83352960000000009</v>
      </c>
      <c r="E148" s="187">
        <v>1.2992777777777778</v>
      </c>
      <c r="F148" s="267">
        <v>7401.4530232363213</v>
      </c>
      <c r="G148" s="268">
        <v>7401.4530232363213</v>
      </c>
      <c r="H148" s="268">
        <v>7401.4530232363213</v>
      </c>
      <c r="I148" s="299">
        <v>7548.5191732363201</v>
      </c>
      <c r="J148" s="268">
        <v>7695.5853232363197</v>
      </c>
      <c r="K148" s="268">
        <v>7842.6514732363239</v>
      </c>
      <c r="L148" s="269">
        <v>7989.7176232363199</v>
      </c>
      <c r="M148" s="5"/>
    </row>
    <row r="149" spans="1:13">
      <c r="A149" s="4"/>
      <c r="B149" s="184" t="s">
        <v>871</v>
      </c>
      <c r="C149" s="185" t="s">
        <v>872</v>
      </c>
      <c r="D149" s="186">
        <v>0.80957760000000012</v>
      </c>
      <c r="E149" s="187">
        <v>1.2621555555555555</v>
      </c>
      <c r="F149" s="267">
        <v>7173.6796363380008</v>
      </c>
      <c r="G149" s="268">
        <v>7173.6796363380008</v>
      </c>
      <c r="H149" s="268">
        <v>7173.6796363380008</v>
      </c>
      <c r="I149" s="299">
        <v>7316.5438963380011</v>
      </c>
      <c r="J149" s="268">
        <v>7459.4081563380005</v>
      </c>
      <c r="K149" s="268">
        <v>7602.2724163380008</v>
      </c>
      <c r="L149" s="269">
        <v>7745.1366763380001</v>
      </c>
      <c r="M149" s="18"/>
    </row>
    <row r="150" spans="1:13">
      <c r="A150" s="12"/>
      <c r="B150" s="184" t="s">
        <v>873</v>
      </c>
      <c r="C150" s="185" t="s">
        <v>874</v>
      </c>
      <c r="D150" s="186">
        <v>0.78562560000000004</v>
      </c>
      <c r="E150" s="187">
        <v>1.2250333333333332</v>
      </c>
      <c r="F150" s="267">
        <v>6991.3004258888404</v>
      </c>
      <c r="G150" s="268">
        <v>6991.3004258888404</v>
      </c>
      <c r="H150" s="268">
        <v>6991.3004258888404</v>
      </c>
      <c r="I150" s="299">
        <v>7129.9627958888395</v>
      </c>
      <c r="J150" s="268">
        <v>7268.6251658888395</v>
      </c>
      <c r="K150" s="268">
        <v>7407.2875358888405</v>
      </c>
      <c r="L150" s="269">
        <v>7545.9499058888396</v>
      </c>
      <c r="M150" s="20"/>
    </row>
    <row r="151" spans="1:13">
      <c r="A151" s="12"/>
      <c r="B151" s="184" t="s">
        <v>875</v>
      </c>
      <c r="C151" s="185" t="s">
        <v>876</v>
      </c>
      <c r="D151" s="186">
        <v>0.76167360000000017</v>
      </c>
      <c r="E151" s="187">
        <v>1.1879111111111111</v>
      </c>
      <c r="F151" s="267">
        <v>6763.5270389905218</v>
      </c>
      <c r="G151" s="268">
        <v>6763.5270389905218</v>
      </c>
      <c r="H151" s="268">
        <v>6763.5270389905218</v>
      </c>
      <c r="I151" s="299">
        <v>6897.9875189905215</v>
      </c>
      <c r="J151" s="268">
        <v>7032.4479989905212</v>
      </c>
      <c r="K151" s="268">
        <v>7166.9084789905228</v>
      </c>
      <c r="L151" s="269">
        <v>7301.3689589905216</v>
      </c>
      <c r="M151" s="20"/>
    </row>
    <row r="152" spans="1:13" ht="15.75" thickBot="1">
      <c r="A152" s="10"/>
      <c r="B152" s="208" t="s">
        <v>877</v>
      </c>
      <c r="C152" s="193" t="s">
        <v>878</v>
      </c>
      <c r="D152" s="194">
        <v>0.7377216000000002</v>
      </c>
      <c r="E152" s="195">
        <v>1.1507888888888889</v>
      </c>
      <c r="F152" s="270">
        <v>6581.1478285413623</v>
      </c>
      <c r="G152" s="271">
        <v>6581.1478285413623</v>
      </c>
      <c r="H152" s="271">
        <v>6581.1478285413623</v>
      </c>
      <c r="I152" s="300">
        <v>6711.4064185413627</v>
      </c>
      <c r="J152" s="271">
        <v>6841.6650085413621</v>
      </c>
      <c r="K152" s="271">
        <v>6971.9235985413598</v>
      </c>
      <c r="L152" s="272">
        <v>7102.1821885413619</v>
      </c>
      <c r="M152" s="5"/>
    </row>
    <row r="153" spans="1:13">
      <c r="A153" s="4"/>
      <c r="B153" s="200" t="s">
        <v>879</v>
      </c>
      <c r="C153" s="201" t="s">
        <v>880</v>
      </c>
      <c r="D153" s="202">
        <v>0.71376960000000012</v>
      </c>
      <c r="E153" s="203">
        <v>1.1136666666666666</v>
      </c>
      <c r="F153" s="264">
        <v>6398.7686180922001</v>
      </c>
      <c r="G153" s="265">
        <v>6398.7686180922001</v>
      </c>
      <c r="H153" s="265">
        <v>6398.7686180922001</v>
      </c>
      <c r="I153" s="298">
        <v>6398.7686180922001</v>
      </c>
      <c r="J153" s="265">
        <v>6398.7686180922001</v>
      </c>
      <c r="K153" s="265">
        <v>6524.8253180922011</v>
      </c>
      <c r="L153" s="266">
        <v>6650.8820180922003</v>
      </c>
      <c r="M153" s="18"/>
    </row>
    <row r="154" spans="1:13">
      <c r="A154" s="4"/>
      <c r="B154" s="184" t="s">
        <v>881</v>
      </c>
      <c r="C154" s="185" t="s">
        <v>882</v>
      </c>
      <c r="D154" s="186">
        <v>0.68981760000000014</v>
      </c>
      <c r="E154" s="187">
        <v>1.0765444444444445</v>
      </c>
      <c r="F154" s="267">
        <v>6216.3894076430415</v>
      </c>
      <c r="G154" s="268">
        <v>6216.3894076430415</v>
      </c>
      <c r="H154" s="268">
        <v>6216.3894076430415</v>
      </c>
      <c r="I154" s="299">
        <v>6216.3894076430415</v>
      </c>
      <c r="J154" s="268">
        <v>6216.3894076430415</v>
      </c>
      <c r="K154" s="268">
        <v>6338.2442176430413</v>
      </c>
      <c r="L154" s="269">
        <v>6460.0990276430421</v>
      </c>
      <c r="M154" s="18"/>
    </row>
    <row r="155" spans="1:13">
      <c r="A155" s="19"/>
      <c r="B155" s="184" t="s">
        <v>883</v>
      </c>
      <c r="C155" s="185" t="s">
        <v>884</v>
      </c>
      <c r="D155" s="186">
        <v>0.66586560000000006</v>
      </c>
      <c r="E155" s="187">
        <v>1.0394222222222222</v>
      </c>
      <c r="F155" s="267">
        <v>5988.616020744721</v>
      </c>
      <c r="G155" s="268">
        <v>5988.616020744721</v>
      </c>
      <c r="H155" s="268">
        <v>5988.616020744721</v>
      </c>
      <c r="I155" s="299">
        <v>5988.616020744721</v>
      </c>
      <c r="J155" s="268">
        <v>5988.616020744721</v>
      </c>
      <c r="K155" s="268">
        <v>6106.2689407447206</v>
      </c>
      <c r="L155" s="269">
        <v>6223.921860744721</v>
      </c>
      <c r="M155" s="11"/>
    </row>
    <row r="156" spans="1:13">
      <c r="A156" s="12"/>
      <c r="B156" s="184" t="s">
        <v>885</v>
      </c>
      <c r="C156" s="185" t="s">
        <v>886</v>
      </c>
      <c r="D156" s="186">
        <v>0.64191360000000008</v>
      </c>
      <c r="E156" s="187">
        <v>1.0023000000000002</v>
      </c>
      <c r="F156" s="267">
        <v>5806.2368102955606</v>
      </c>
      <c r="G156" s="268">
        <v>5806.2368102955606</v>
      </c>
      <c r="H156" s="268">
        <v>5806.2368102955606</v>
      </c>
      <c r="I156" s="299">
        <v>5806.2368102955606</v>
      </c>
      <c r="J156" s="268">
        <v>5806.2368102955606</v>
      </c>
      <c r="K156" s="268">
        <v>5919.6878402955608</v>
      </c>
      <c r="L156" s="269">
        <v>6033.1388702955601</v>
      </c>
      <c r="M156" s="20"/>
    </row>
    <row r="157" spans="1:13">
      <c r="A157" s="19"/>
      <c r="B157" s="184" t="s">
        <v>887</v>
      </c>
      <c r="C157" s="185" t="s">
        <v>888</v>
      </c>
      <c r="D157" s="186">
        <v>0.61796160000000011</v>
      </c>
      <c r="E157" s="187">
        <v>0.9651777777777778</v>
      </c>
      <c r="F157" s="267">
        <v>5578.4634233972411</v>
      </c>
      <c r="G157" s="268">
        <v>5578.4634233972411</v>
      </c>
      <c r="H157" s="268">
        <v>5578.4634233972411</v>
      </c>
      <c r="I157" s="299">
        <v>5578.4634233972411</v>
      </c>
      <c r="J157" s="268">
        <v>5578.4634233972411</v>
      </c>
      <c r="K157" s="268">
        <v>5687.712563397241</v>
      </c>
      <c r="L157" s="269">
        <v>5796.9617033972409</v>
      </c>
      <c r="M157" s="11"/>
    </row>
    <row r="158" spans="1:13" ht="15.75" thickBot="1">
      <c r="A158" s="19"/>
      <c r="B158" s="208" t="s">
        <v>889</v>
      </c>
      <c r="C158" s="193" t="s">
        <v>890</v>
      </c>
      <c r="D158" s="194">
        <v>0.59400960000000003</v>
      </c>
      <c r="E158" s="195">
        <v>0.92805555555555563</v>
      </c>
      <c r="F158" s="273">
        <v>5396.0842129480807</v>
      </c>
      <c r="G158" s="274">
        <v>5396.0842129480807</v>
      </c>
      <c r="H158" s="274">
        <v>5396.0842129480807</v>
      </c>
      <c r="I158" s="301">
        <v>5396.0842129480807</v>
      </c>
      <c r="J158" s="274">
        <v>5396.0842129480807</v>
      </c>
      <c r="K158" s="274">
        <v>5501.1314629480803</v>
      </c>
      <c r="L158" s="275">
        <v>5606.1787129480799</v>
      </c>
      <c r="M158" s="11"/>
    </row>
    <row r="159" spans="1:13">
      <c r="A159" s="12"/>
      <c r="B159" s="200" t="s">
        <v>891</v>
      </c>
      <c r="C159" s="201" t="s">
        <v>892</v>
      </c>
      <c r="D159" s="202">
        <v>0.57005760000000005</v>
      </c>
      <c r="E159" s="203">
        <v>0.89093333333333335</v>
      </c>
      <c r="F159" s="264">
        <v>5213.1224513697607</v>
      </c>
      <c r="G159" s="265">
        <v>5213.1224513697607</v>
      </c>
      <c r="H159" s="265">
        <v>5213.1224513697607</v>
      </c>
      <c r="I159" s="298">
        <v>5213.1224513697607</v>
      </c>
      <c r="J159" s="265">
        <v>5213.1224513697607</v>
      </c>
      <c r="K159" s="265">
        <v>5213.1224513697607</v>
      </c>
      <c r="L159" s="266">
        <v>5213.1224513697607</v>
      </c>
      <c r="M159" s="18"/>
    </row>
    <row r="160" spans="1:13">
      <c r="A160" s="19"/>
      <c r="B160" s="184" t="s">
        <v>893</v>
      </c>
      <c r="C160" s="185" t="s">
        <v>894</v>
      </c>
      <c r="D160" s="186">
        <v>0.54610559999999997</v>
      </c>
      <c r="E160" s="187">
        <v>0.85381111111111108</v>
      </c>
      <c r="F160" s="267">
        <v>5030.7432409205994</v>
      </c>
      <c r="G160" s="268">
        <v>5030.7432409205994</v>
      </c>
      <c r="H160" s="268">
        <v>5030.7432409205994</v>
      </c>
      <c r="I160" s="299">
        <v>5030.7432409205994</v>
      </c>
      <c r="J160" s="268">
        <v>5030.7432409205994</v>
      </c>
      <c r="K160" s="268">
        <v>5030.7432409205994</v>
      </c>
      <c r="L160" s="269">
        <v>5030.7432409205994</v>
      </c>
      <c r="M160" s="18"/>
    </row>
    <row r="161" spans="1:13" ht="15.75" thickBot="1">
      <c r="A161" s="53"/>
      <c r="B161" s="184" t="s">
        <v>895</v>
      </c>
      <c r="C161" s="185" t="s">
        <v>896</v>
      </c>
      <c r="D161" s="186">
        <v>0.52215360000000011</v>
      </c>
      <c r="E161" s="187">
        <v>0.81668888888888902</v>
      </c>
      <c r="F161" s="267">
        <v>4802.9698540222817</v>
      </c>
      <c r="G161" s="268">
        <v>4802.9698540222817</v>
      </c>
      <c r="H161" s="268">
        <v>4802.9698540222817</v>
      </c>
      <c r="I161" s="299">
        <v>4802.9698540222817</v>
      </c>
      <c r="J161" s="268">
        <v>4802.9698540222817</v>
      </c>
      <c r="K161" s="268">
        <v>4802.9698540222817</v>
      </c>
      <c r="L161" s="269">
        <v>4802.9698540222817</v>
      </c>
      <c r="M161" s="11"/>
    </row>
    <row r="162" spans="1:13">
      <c r="A162" s="38"/>
      <c r="B162" s="184" t="s">
        <v>897</v>
      </c>
      <c r="C162" s="185" t="s">
        <v>898</v>
      </c>
      <c r="D162" s="186">
        <v>0.49820160000000008</v>
      </c>
      <c r="E162" s="187">
        <v>0.77956666666666674</v>
      </c>
      <c r="F162" s="267">
        <v>4620.5906435731222</v>
      </c>
      <c r="G162" s="268">
        <v>4620.5906435731222</v>
      </c>
      <c r="H162" s="268">
        <v>4620.5906435731222</v>
      </c>
      <c r="I162" s="299">
        <v>4620.5906435731222</v>
      </c>
      <c r="J162" s="268">
        <v>4620.5906435731222</v>
      </c>
      <c r="K162" s="268">
        <v>4620.5906435731222</v>
      </c>
      <c r="L162" s="269">
        <v>4620.5906435731222</v>
      </c>
      <c r="M162" s="20"/>
    </row>
    <row r="163" spans="1:13">
      <c r="A163" s="41"/>
      <c r="B163" s="184" t="s">
        <v>899</v>
      </c>
      <c r="C163" s="185" t="s">
        <v>900</v>
      </c>
      <c r="D163" s="186">
        <v>0.47424960000000005</v>
      </c>
      <c r="E163" s="187">
        <v>0.74244444444444446</v>
      </c>
      <c r="F163" s="267">
        <v>4392.8172566747999</v>
      </c>
      <c r="G163" s="268">
        <v>4392.8172566747999</v>
      </c>
      <c r="H163" s="268">
        <v>4392.8172566747999</v>
      </c>
      <c r="I163" s="299">
        <v>4392.8172566747999</v>
      </c>
      <c r="J163" s="268">
        <v>4392.8172566747999</v>
      </c>
      <c r="K163" s="268">
        <v>4392.8172566747999</v>
      </c>
      <c r="L163" s="269">
        <v>4392.8172566747999</v>
      </c>
      <c r="M163" s="20"/>
    </row>
    <row r="164" spans="1:13" ht="15.75" thickBot="1">
      <c r="A164" s="6"/>
      <c r="B164" s="208" t="s">
        <v>901</v>
      </c>
      <c r="C164" s="193" t="s">
        <v>902</v>
      </c>
      <c r="D164" s="194">
        <v>0.45029760000000002</v>
      </c>
      <c r="E164" s="195">
        <v>0.70532222222222218</v>
      </c>
      <c r="F164" s="273">
        <v>4210.4380462256395</v>
      </c>
      <c r="G164" s="274">
        <v>4210.4380462256395</v>
      </c>
      <c r="H164" s="274">
        <v>4210.4380462256395</v>
      </c>
      <c r="I164" s="301">
        <v>4210.4380462256395</v>
      </c>
      <c r="J164" s="274">
        <v>4210.4380462256395</v>
      </c>
      <c r="K164" s="274">
        <v>4210.4380462256395</v>
      </c>
      <c r="L164" s="275">
        <v>4210.4380462256395</v>
      </c>
      <c r="M164" s="5"/>
    </row>
    <row r="165" spans="1:13">
      <c r="A165" s="8"/>
      <c r="B165" s="176" t="s">
        <v>903</v>
      </c>
      <c r="C165" s="177" t="s">
        <v>904</v>
      </c>
      <c r="D165" s="178">
        <v>0.42634559999999999</v>
      </c>
      <c r="E165" s="179">
        <v>0.66820000000000002</v>
      </c>
      <c r="F165" s="276">
        <v>3982.6646593273199</v>
      </c>
      <c r="G165" s="277">
        <v>3982.6646593273199</v>
      </c>
      <c r="H165" s="277">
        <v>3982.6646593273199</v>
      </c>
      <c r="I165" s="302">
        <v>3982.6646593273199</v>
      </c>
      <c r="J165" s="277">
        <v>3982.6646593273199</v>
      </c>
      <c r="K165" s="277">
        <v>3982.6646593273199</v>
      </c>
      <c r="L165" s="278">
        <v>3982.6646593273199</v>
      </c>
      <c r="M165" s="22"/>
    </row>
    <row r="166" spans="1:13">
      <c r="A166" s="10"/>
      <c r="B166" s="184" t="s">
        <v>905</v>
      </c>
      <c r="C166" s="185" t="s">
        <v>906</v>
      </c>
      <c r="D166" s="186">
        <v>0.40239360000000007</v>
      </c>
      <c r="E166" s="187">
        <v>0.63107777777777774</v>
      </c>
      <c r="F166" s="267">
        <v>3800.2854488781609</v>
      </c>
      <c r="G166" s="268">
        <v>3800.2854488781609</v>
      </c>
      <c r="H166" s="268">
        <v>3800.2854488781609</v>
      </c>
      <c r="I166" s="299">
        <v>3800.2854488781609</v>
      </c>
      <c r="J166" s="268">
        <v>3800.2854488781609</v>
      </c>
      <c r="K166" s="268">
        <v>3800.2854488781609</v>
      </c>
      <c r="L166" s="269">
        <v>3800.2854488781609</v>
      </c>
      <c r="M166" s="23"/>
    </row>
    <row r="167" spans="1:13" ht="15.75" thickBot="1">
      <c r="A167" s="12"/>
      <c r="B167" s="192" t="s">
        <v>907</v>
      </c>
      <c r="C167" s="193" t="s">
        <v>908</v>
      </c>
      <c r="D167" s="194">
        <v>0.37844160000000004</v>
      </c>
      <c r="E167" s="195">
        <v>0.59395555555555557</v>
      </c>
      <c r="F167" s="273">
        <v>3572.5120619798404</v>
      </c>
      <c r="G167" s="274">
        <v>3572.5120619798404</v>
      </c>
      <c r="H167" s="274">
        <v>3572.5120619798404</v>
      </c>
      <c r="I167" s="301">
        <v>3572.5120619798404</v>
      </c>
      <c r="J167" s="274">
        <v>3572.5120619798404</v>
      </c>
      <c r="K167" s="274">
        <v>3572.5120619798404</v>
      </c>
      <c r="L167" s="275">
        <v>3572.5120619798404</v>
      </c>
      <c r="M167" s="22"/>
    </row>
    <row r="168" spans="1:13" ht="3" customHeight="1" thickBot="1">
      <c r="A168" s="25"/>
      <c r="B168" s="26"/>
      <c r="C168" s="27"/>
      <c r="D168" s="28"/>
      <c r="E168" s="29"/>
      <c r="F168" s="30"/>
      <c r="G168" s="31"/>
      <c r="H168" s="32"/>
      <c r="I168" s="33"/>
      <c r="J168" s="34"/>
      <c r="K168" s="32"/>
      <c r="L168" s="35"/>
      <c r="M168" s="36"/>
    </row>
  </sheetData>
  <mergeCells count="15">
    <mergeCell ref="B16:L16"/>
    <mergeCell ref="B92:L92"/>
    <mergeCell ref="B9:L9"/>
    <mergeCell ref="B10:L10"/>
    <mergeCell ref="B12:B15"/>
    <mergeCell ref="C12:C15"/>
    <mergeCell ref="D12:D15"/>
    <mergeCell ref="E12:E15"/>
    <mergeCell ref="F12:L14"/>
    <mergeCell ref="F6:L6"/>
    <mergeCell ref="B2:D2"/>
    <mergeCell ref="H2:L3"/>
    <mergeCell ref="B3:D3"/>
    <mergeCell ref="H4:L4"/>
    <mergeCell ref="H5:L5"/>
  </mergeCells>
  <hyperlinks>
    <hyperlink ref="H4" r:id="rId1"/>
  </hyperlinks>
  <pageMargins left="0.70866141732283472" right="0.70866141732283472" top="0.74803149606299213" bottom="0.74803149606299213" header="0.31496062992125984" footer="0.31496062992125984"/>
  <pageSetup paperSize="9" scale="75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5"/>
  <sheetViews>
    <sheetView workbookViewId="0">
      <selection activeCell="Q311" sqref="Q311"/>
    </sheetView>
  </sheetViews>
  <sheetFormatPr defaultRowHeight="15"/>
  <cols>
    <col min="1" max="1" width="0.85546875" customWidth="1"/>
    <col min="2" max="2" width="11.42578125" customWidth="1"/>
    <col min="3" max="3" width="12.7109375" style="55" bestFit="1" customWidth="1"/>
    <col min="4" max="4" width="7.85546875" bestFit="1" customWidth="1"/>
    <col min="5" max="5" width="7.42578125" customWidth="1"/>
    <col min="6" max="6" width="9.140625" customWidth="1"/>
    <col min="7" max="7" width="9" customWidth="1"/>
    <col min="8" max="8" width="8.85546875" customWidth="1"/>
    <col min="9" max="9" width="9.28515625" customWidth="1"/>
    <col min="10" max="10" width="9.7109375" customWidth="1"/>
    <col min="11" max="11" width="10.140625" customWidth="1"/>
    <col min="12" max="12" width="9.7109375" customWidth="1"/>
    <col min="13" max="13" width="0.7109375" customWidth="1"/>
  </cols>
  <sheetData>
    <row r="1" spans="1:13" ht="3.75" customHeight="1" thickBot="1">
      <c r="A1" s="1"/>
      <c r="B1" s="50"/>
      <c r="C1" s="72"/>
      <c r="D1" s="49"/>
      <c r="E1" s="2"/>
      <c r="F1" s="48"/>
      <c r="G1" s="3"/>
      <c r="H1" s="49"/>
      <c r="I1" s="50"/>
      <c r="J1" s="51"/>
      <c r="K1" s="49"/>
      <c r="L1" s="52"/>
      <c r="M1" s="73"/>
    </row>
    <row r="2" spans="1:13" ht="10.5" customHeight="1">
      <c r="A2" s="10"/>
      <c r="B2" s="722" t="s">
        <v>1332</v>
      </c>
      <c r="C2" s="723"/>
      <c r="D2" s="723"/>
      <c r="E2" s="86"/>
      <c r="F2" s="86"/>
      <c r="G2" s="86"/>
      <c r="H2" s="724" t="s">
        <v>1716</v>
      </c>
      <c r="I2" s="725"/>
      <c r="J2" s="725"/>
      <c r="K2" s="725"/>
      <c r="L2" s="726"/>
      <c r="M2" s="74"/>
    </row>
    <row r="3" spans="1:13" ht="17.25" customHeight="1">
      <c r="A3" s="12"/>
      <c r="B3" s="729" t="s">
        <v>1334</v>
      </c>
      <c r="C3" s="730"/>
      <c r="D3" s="730"/>
      <c r="E3" s="88"/>
      <c r="F3" s="88"/>
      <c r="G3" s="88"/>
      <c r="H3" s="727"/>
      <c r="I3" s="727"/>
      <c r="J3" s="727"/>
      <c r="K3" s="727"/>
      <c r="L3" s="728"/>
      <c r="M3" s="75"/>
    </row>
    <row r="4" spans="1:13" ht="10.5" customHeight="1">
      <c r="A4" s="12"/>
      <c r="B4" s="87"/>
      <c r="C4" s="88"/>
      <c r="D4" s="88"/>
      <c r="E4" s="88"/>
      <c r="F4" s="88"/>
      <c r="G4" s="88"/>
      <c r="H4" s="731" t="s">
        <v>1333</v>
      </c>
      <c r="I4" s="731"/>
      <c r="J4" s="731"/>
      <c r="K4" s="731"/>
      <c r="L4" s="732"/>
      <c r="M4" s="75"/>
    </row>
    <row r="5" spans="1:13" ht="12.75" customHeight="1">
      <c r="A5" s="19"/>
      <c r="B5" s="89"/>
      <c r="C5" s="90"/>
      <c r="D5" s="90"/>
      <c r="E5" s="90"/>
      <c r="F5" s="76"/>
      <c r="G5" s="77"/>
      <c r="H5" s="731"/>
      <c r="I5" s="731"/>
      <c r="J5" s="731"/>
      <c r="K5" s="731"/>
      <c r="L5" s="732"/>
      <c r="M5" s="78"/>
    </row>
    <row r="6" spans="1:13" ht="12.75" customHeight="1">
      <c r="A6" s="4"/>
      <c r="B6" s="89"/>
      <c r="C6" s="90"/>
      <c r="D6" s="90"/>
      <c r="E6" s="90"/>
      <c r="F6" s="731"/>
      <c r="G6" s="742"/>
      <c r="H6" s="742"/>
      <c r="I6" s="742"/>
      <c r="J6" s="742"/>
      <c r="K6" s="742"/>
      <c r="L6" s="743"/>
      <c r="M6" s="79"/>
    </row>
    <row r="7" spans="1:13" ht="15.75" customHeight="1">
      <c r="A7" s="19"/>
      <c r="B7" s="89"/>
      <c r="C7" s="90"/>
      <c r="D7" s="90"/>
      <c r="E7" s="90"/>
      <c r="F7" s="76"/>
      <c r="G7" s="77"/>
      <c r="H7" s="82"/>
      <c r="I7" s="82"/>
      <c r="J7" s="82"/>
      <c r="K7" s="82"/>
      <c r="L7" s="83"/>
      <c r="M7" s="78"/>
    </row>
    <row r="8" spans="1:13" ht="19.5" customHeight="1" thickBot="1">
      <c r="A8" s="12"/>
      <c r="B8" s="91"/>
      <c r="C8" s="92"/>
      <c r="D8" s="92"/>
      <c r="E8" s="92"/>
      <c r="F8" s="80"/>
      <c r="G8" s="81"/>
      <c r="H8" s="84"/>
      <c r="I8" s="84"/>
      <c r="J8" s="84"/>
      <c r="K8" s="84"/>
      <c r="L8" s="85"/>
      <c r="M8" s="75"/>
    </row>
    <row r="9" spans="1:13" ht="16.5" thickBot="1">
      <c r="A9" s="4"/>
      <c r="B9" s="733" t="s">
        <v>1338</v>
      </c>
      <c r="C9" s="734"/>
      <c r="D9" s="734"/>
      <c r="E9" s="734"/>
      <c r="F9" s="734"/>
      <c r="G9" s="734"/>
      <c r="H9" s="734"/>
      <c r="I9" s="734"/>
      <c r="J9" s="734"/>
      <c r="K9" s="734"/>
      <c r="L9" s="735"/>
      <c r="M9" s="5"/>
    </row>
    <row r="10" spans="1:13" ht="27" customHeight="1" thickBot="1">
      <c r="A10" s="4"/>
      <c r="B10" s="736" t="s">
        <v>1339</v>
      </c>
      <c r="C10" s="737"/>
      <c r="D10" s="737"/>
      <c r="E10" s="737"/>
      <c r="F10" s="737"/>
      <c r="G10" s="737"/>
      <c r="H10" s="737"/>
      <c r="I10" s="737"/>
      <c r="J10" s="737"/>
      <c r="K10" s="737"/>
      <c r="L10" s="738"/>
      <c r="M10" s="5"/>
    </row>
    <row r="11" spans="1:13" ht="15" customHeight="1">
      <c r="A11" s="6"/>
      <c r="B11" s="739" t="s">
        <v>0</v>
      </c>
      <c r="C11" s="739" t="s">
        <v>1</v>
      </c>
      <c r="D11" s="739" t="s">
        <v>2</v>
      </c>
      <c r="E11" s="744" t="s">
        <v>3</v>
      </c>
      <c r="F11" s="747" t="s">
        <v>4</v>
      </c>
      <c r="G11" s="748"/>
      <c r="H11" s="748"/>
      <c r="I11" s="748"/>
      <c r="J11" s="748"/>
      <c r="K11" s="748"/>
      <c r="L11" s="749"/>
      <c r="M11" s="7"/>
    </row>
    <row r="12" spans="1:13">
      <c r="A12" s="8"/>
      <c r="B12" s="740"/>
      <c r="C12" s="740"/>
      <c r="D12" s="740"/>
      <c r="E12" s="745"/>
      <c r="F12" s="750"/>
      <c r="G12" s="751"/>
      <c r="H12" s="751"/>
      <c r="I12" s="751"/>
      <c r="J12" s="751"/>
      <c r="K12" s="751"/>
      <c r="L12" s="752"/>
      <c r="M12" s="9"/>
    </row>
    <row r="13" spans="1:13" ht="19.5" customHeight="1" thickBot="1">
      <c r="A13" s="10"/>
      <c r="B13" s="740"/>
      <c r="C13" s="740"/>
      <c r="D13" s="740"/>
      <c r="E13" s="745"/>
      <c r="F13" s="753"/>
      <c r="G13" s="754"/>
      <c r="H13" s="754"/>
      <c r="I13" s="754"/>
      <c r="J13" s="754"/>
      <c r="K13" s="754"/>
      <c r="L13" s="755"/>
      <c r="M13" s="11"/>
    </row>
    <row r="14" spans="1:13" ht="21.75" customHeight="1" thickBot="1">
      <c r="A14" s="12"/>
      <c r="B14" s="741"/>
      <c r="C14" s="741"/>
      <c r="D14" s="741"/>
      <c r="E14" s="746"/>
      <c r="F14" s="13" t="s">
        <v>5</v>
      </c>
      <c r="G14" s="14" t="s">
        <v>6</v>
      </c>
      <c r="H14" s="15" t="s">
        <v>7</v>
      </c>
      <c r="I14" s="16" t="s">
        <v>8</v>
      </c>
      <c r="J14" s="13" t="s">
        <v>9</v>
      </c>
      <c r="K14" s="14" t="s">
        <v>10</v>
      </c>
      <c r="L14" s="17" t="s">
        <v>11</v>
      </c>
      <c r="M14" s="18"/>
    </row>
    <row r="15" spans="1:13" ht="17.25" customHeight="1" thickBot="1">
      <c r="A15" s="4"/>
      <c r="B15" s="758" t="s">
        <v>12</v>
      </c>
      <c r="C15" s="759"/>
      <c r="D15" s="759"/>
      <c r="E15" s="759"/>
      <c r="F15" s="759"/>
      <c r="G15" s="759"/>
      <c r="H15" s="759"/>
      <c r="I15" s="759"/>
      <c r="J15" s="759"/>
      <c r="K15" s="759"/>
      <c r="L15" s="760"/>
      <c r="M15" s="5"/>
    </row>
    <row r="16" spans="1:13">
      <c r="A16" s="19"/>
      <c r="B16" s="303" t="s">
        <v>13</v>
      </c>
      <c r="C16" s="304" t="s">
        <v>14</v>
      </c>
      <c r="D16" s="202">
        <v>2.496</v>
      </c>
      <c r="E16" s="203">
        <v>3.7330000000000001</v>
      </c>
      <c r="F16" s="305">
        <v>25633.612176400005</v>
      </c>
      <c r="G16" s="306"/>
      <c r="H16" s="307"/>
      <c r="I16" s="476"/>
      <c r="J16" s="307"/>
      <c r="K16" s="308"/>
      <c r="L16" s="309"/>
      <c r="M16" s="20"/>
    </row>
    <row r="17" spans="1:13">
      <c r="A17" s="19"/>
      <c r="B17" s="310" t="s">
        <v>15</v>
      </c>
      <c r="C17" s="311" t="s">
        <v>16</v>
      </c>
      <c r="D17" s="186">
        <v>2.4740000000000002</v>
      </c>
      <c r="E17" s="187">
        <v>3.7</v>
      </c>
      <c r="F17" s="312">
        <v>25427.916712800001</v>
      </c>
      <c r="G17" s="313"/>
      <c r="H17" s="314"/>
      <c r="I17" s="477"/>
      <c r="J17" s="314"/>
      <c r="K17" s="315"/>
      <c r="L17" s="316"/>
      <c r="M17" s="20"/>
    </row>
    <row r="18" spans="1:13">
      <c r="A18" s="19"/>
      <c r="B18" s="310" t="s">
        <v>17</v>
      </c>
      <c r="C18" s="311" t="s">
        <v>18</v>
      </c>
      <c r="D18" s="186">
        <v>2.452</v>
      </c>
      <c r="E18" s="187">
        <v>3.6669999999999998</v>
      </c>
      <c r="F18" s="312">
        <v>25167.849485600003</v>
      </c>
      <c r="G18" s="313"/>
      <c r="H18" s="314"/>
      <c r="I18" s="477"/>
      <c r="J18" s="314"/>
      <c r="K18" s="315"/>
      <c r="L18" s="316"/>
      <c r="M18" s="20"/>
    </row>
    <row r="19" spans="1:13">
      <c r="A19" s="19"/>
      <c r="B19" s="310" t="s">
        <v>19</v>
      </c>
      <c r="C19" s="311" t="s">
        <v>20</v>
      </c>
      <c r="D19" s="186">
        <v>2.4300000000000002</v>
      </c>
      <c r="E19" s="187">
        <v>3.6339999999999999</v>
      </c>
      <c r="F19" s="312">
        <v>24962.154022000006</v>
      </c>
      <c r="G19" s="313"/>
      <c r="H19" s="314"/>
      <c r="I19" s="477"/>
      <c r="J19" s="314"/>
      <c r="K19" s="315"/>
      <c r="L19" s="316"/>
      <c r="M19" s="20"/>
    </row>
    <row r="20" spans="1:13">
      <c r="A20" s="19"/>
      <c r="B20" s="310" t="s">
        <v>21</v>
      </c>
      <c r="C20" s="311" t="s">
        <v>22</v>
      </c>
      <c r="D20" s="186">
        <v>2.4079999999999999</v>
      </c>
      <c r="E20" s="187">
        <v>3.601</v>
      </c>
      <c r="F20" s="312">
        <v>24756.458558399998</v>
      </c>
      <c r="G20" s="313"/>
      <c r="H20" s="314"/>
      <c r="I20" s="477"/>
      <c r="J20" s="314"/>
      <c r="K20" s="315"/>
      <c r="L20" s="316"/>
      <c r="M20" s="20"/>
    </row>
    <row r="21" spans="1:13" ht="15.75" thickBot="1">
      <c r="A21" s="19"/>
      <c r="B21" s="317" t="s">
        <v>23</v>
      </c>
      <c r="C21" s="318" t="s">
        <v>24</v>
      </c>
      <c r="D21" s="194">
        <v>2.3860000000000001</v>
      </c>
      <c r="E21" s="195">
        <v>3.5680000000000001</v>
      </c>
      <c r="F21" s="319">
        <v>24550.763094800004</v>
      </c>
      <c r="G21" s="320"/>
      <c r="H21" s="321"/>
      <c r="I21" s="478"/>
      <c r="J21" s="321"/>
      <c r="K21" s="322"/>
      <c r="L21" s="323"/>
      <c r="M21" s="20"/>
    </row>
    <row r="22" spans="1:13">
      <c r="A22" s="19"/>
      <c r="B22" s="303" t="s">
        <v>25</v>
      </c>
      <c r="C22" s="304" t="s">
        <v>26</v>
      </c>
      <c r="D22" s="202">
        <v>2.3644851999999998</v>
      </c>
      <c r="E22" s="203">
        <v>3.5369999999999999</v>
      </c>
      <c r="F22" s="324">
        <v>22459.070759800004</v>
      </c>
      <c r="G22" s="325">
        <v>25669.700899000003</v>
      </c>
      <c r="H22" s="326"/>
      <c r="I22" s="479"/>
      <c r="J22" s="326"/>
      <c r="K22" s="325"/>
      <c r="L22" s="327"/>
      <c r="M22" s="20"/>
    </row>
    <row r="23" spans="1:13">
      <c r="A23" s="19"/>
      <c r="B23" s="310" t="s">
        <v>27</v>
      </c>
      <c r="C23" s="311" t="s">
        <v>28</v>
      </c>
      <c r="D23" s="186">
        <v>2.3425511999999999</v>
      </c>
      <c r="E23" s="187">
        <v>3.5042499999999994</v>
      </c>
      <c r="F23" s="328">
        <v>22269.554514200001</v>
      </c>
      <c r="G23" s="329">
        <v>25451.455852199997</v>
      </c>
      <c r="H23" s="330"/>
      <c r="I23" s="480"/>
      <c r="J23" s="326"/>
      <c r="K23" s="329"/>
      <c r="L23" s="327"/>
      <c r="M23" s="11"/>
    </row>
    <row r="24" spans="1:13">
      <c r="A24" s="12"/>
      <c r="B24" s="310" t="s">
        <v>29</v>
      </c>
      <c r="C24" s="311" t="s">
        <v>30</v>
      </c>
      <c r="D24" s="186">
        <v>2.3206172</v>
      </c>
      <c r="E24" s="187">
        <v>3.4714999999999994</v>
      </c>
      <c r="F24" s="328">
        <v>22028.917082000004</v>
      </c>
      <c r="G24" s="329">
        <v>25178.819327600002</v>
      </c>
      <c r="H24" s="330"/>
      <c r="I24" s="480"/>
      <c r="J24" s="326"/>
      <c r="K24" s="329"/>
      <c r="L24" s="327"/>
      <c r="M24" s="11"/>
    </row>
    <row r="25" spans="1:13">
      <c r="A25" s="10"/>
      <c r="B25" s="310" t="s">
        <v>31</v>
      </c>
      <c r="C25" s="311" t="s">
        <v>32</v>
      </c>
      <c r="D25" s="186">
        <v>2.2986832000000001</v>
      </c>
      <c r="E25" s="187">
        <v>3.4387500000000002</v>
      </c>
      <c r="F25" s="328">
        <v>21839.400836400004</v>
      </c>
      <c r="G25" s="329">
        <v>24960.57428080001</v>
      </c>
      <c r="H25" s="330"/>
      <c r="I25" s="480"/>
      <c r="J25" s="326"/>
      <c r="K25" s="329"/>
      <c r="L25" s="327"/>
      <c r="M25" s="20"/>
    </row>
    <row r="26" spans="1:13">
      <c r="A26" s="19"/>
      <c r="B26" s="310" t="s">
        <v>33</v>
      </c>
      <c r="C26" s="311" t="s">
        <v>34</v>
      </c>
      <c r="D26" s="186">
        <v>2.2767492000000003</v>
      </c>
      <c r="E26" s="187">
        <v>3.4059999999999997</v>
      </c>
      <c r="F26" s="328">
        <v>21649.884590800004</v>
      </c>
      <c r="G26" s="329">
        <v>24742.329234000001</v>
      </c>
      <c r="H26" s="330"/>
      <c r="I26" s="480"/>
      <c r="J26" s="326"/>
      <c r="K26" s="329"/>
      <c r="L26" s="327"/>
      <c r="M26" s="5"/>
    </row>
    <row r="27" spans="1:13" ht="15.75" thickBot="1">
      <c r="A27" s="4"/>
      <c r="B27" s="317" t="s">
        <v>35</v>
      </c>
      <c r="C27" s="318" t="s">
        <v>36</v>
      </c>
      <c r="D27" s="194">
        <v>2.2548151999999999</v>
      </c>
      <c r="E27" s="195">
        <v>3.3732499999999996</v>
      </c>
      <c r="F27" s="331">
        <v>21460.368345200004</v>
      </c>
      <c r="G27" s="332">
        <v>24524.084187200002</v>
      </c>
      <c r="H27" s="333"/>
      <c r="I27" s="481"/>
      <c r="J27" s="334"/>
      <c r="K27" s="332"/>
      <c r="L27" s="335"/>
      <c r="M27" s="18"/>
    </row>
    <row r="28" spans="1:13">
      <c r="A28" s="10"/>
      <c r="B28" s="336" t="s">
        <v>37</v>
      </c>
      <c r="C28" s="201" t="s">
        <v>38</v>
      </c>
      <c r="D28" s="202">
        <v>2.2328812</v>
      </c>
      <c r="E28" s="203">
        <v>3.3404999999999991</v>
      </c>
      <c r="F28" s="324">
        <v>20405.262759600002</v>
      </c>
      <c r="G28" s="326">
        <v>21709.0711204</v>
      </c>
      <c r="H28" s="326">
        <v>24305.839140400007</v>
      </c>
      <c r="I28" s="482"/>
      <c r="J28" s="326"/>
      <c r="K28" s="338"/>
      <c r="L28" s="327"/>
      <c r="M28" s="21"/>
    </row>
    <row r="29" spans="1:13">
      <c r="A29" s="12"/>
      <c r="B29" s="339" t="s">
        <v>39</v>
      </c>
      <c r="C29" s="185" t="s">
        <v>40</v>
      </c>
      <c r="D29" s="186">
        <v>2.2109472000000001</v>
      </c>
      <c r="E29" s="187">
        <v>3.3077499999999995</v>
      </c>
      <c r="F29" s="328">
        <v>20224.232683999999</v>
      </c>
      <c r="G29" s="330">
        <v>21516.284583600001</v>
      </c>
      <c r="H29" s="330">
        <v>24087.594093600001</v>
      </c>
      <c r="I29" s="483"/>
      <c r="J29" s="330"/>
      <c r="K29" s="340"/>
      <c r="L29" s="341"/>
      <c r="M29" s="22"/>
    </row>
    <row r="30" spans="1:13">
      <c r="A30" s="10"/>
      <c r="B30" s="339" t="s">
        <v>41</v>
      </c>
      <c r="C30" s="185" t="s">
        <v>42</v>
      </c>
      <c r="D30" s="186">
        <v>2.1890132000000002</v>
      </c>
      <c r="E30" s="187">
        <v>3.2749999999999999</v>
      </c>
      <c r="F30" s="328">
        <v>19992.081421800005</v>
      </c>
      <c r="G30" s="330">
        <v>21269.106569000007</v>
      </c>
      <c r="H30" s="330">
        <v>23814.957569000006</v>
      </c>
      <c r="I30" s="483"/>
      <c r="J30" s="330"/>
      <c r="K30" s="340"/>
      <c r="L30" s="341"/>
      <c r="M30" s="23"/>
    </row>
    <row r="31" spans="1:13">
      <c r="A31" s="12"/>
      <c r="B31" s="339" t="s">
        <v>43</v>
      </c>
      <c r="C31" s="185" t="s">
        <v>44</v>
      </c>
      <c r="D31" s="186">
        <v>2.1670791999999999</v>
      </c>
      <c r="E31" s="187">
        <v>3.2422499999999999</v>
      </c>
      <c r="F31" s="328">
        <v>19811.051346200005</v>
      </c>
      <c r="G31" s="330">
        <v>21076.320032200005</v>
      </c>
      <c r="H31" s="330">
        <v>23596.7125222</v>
      </c>
      <c r="I31" s="483"/>
      <c r="J31" s="330"/>
      <c r="K31" s="340"/>
      <c r="L31" s="341"/>
      <c r="M31" s="22"/>
    </row>
    <row r="32" spans="1:13">
      <c r="A32" s="12"/>
      <c r="B32" s="342" t="s">
        <v>45</v>
      </c>
      <c r="C32" s="177" t="s">
        <v>46</v>
      </c>
      <c r="D32" s="186">
        <v>2.1451452</v>
      </c>
      <c r="E32" s="187">
        <v>3.2094999999999998</v>
      </c>
      <c r="F32" s="324">
        <v>19630.021270600006</v>
      </c>
      <c r="G32" s="326">
        <v>20883.533495399999</v>
      </c>
      <c r="H32" s="326">
        <v>23378.467475400001</v>
      </c>
      <c r="I32" s="484"/>
      <c r="J32" s="326"/>
      <c r="K32" s="338"/>
      <c r="L32" s="327"/>
      <c r="M32" s="24"/>
    </row>
    <row r="33" spans="1:13" ht="15.75" thickBot="1">
      <c r="A33" s="19"/>
      <c r="B33" s="343" t="s">
        <v>47</v>
      </c>
      <c r="C33" s="193" t="s">
        <v>48</v>
      </c>
      <c r="D33" s="194">
        <v>2.1232112000000001</v>
      </c>
      <c r="E33" s="195">
        <v>3.1767499999999993</v>
      </c>
      <c r="F33" s="344">
        <v>19397.870008400001</v>
      </c>
      <c r="G33" s="345">
        <v>20636.355480800001</v>
      </c>
      <c r="H33" s="345">
        <v>23105.830950800006</v>
      </c>
      <c r="I33" s="485"/>
      <c r="J33" s="345"/>
      <c r="K33" s="346"/>
      <c r="L33" s="347"/>
      <c r="M33" s="7"/>
    </row>
    <row r="34" spans="1:13">
      <c r="A34" s="4"/>
      <c r="B34" s="336" t="s">
        <v>49</v>
      </c>
      <c r="C34" s="201" t="s">
        <v>50</v>
      </c>
      <c r="D34" s="202">
        <v>2.1012771999999997</v>
      </c>
      <c r="E34" s="203">
        <v>3.1439999999999997</v>
      </c>
      <c r="F34" s="348">
        <v>17994.831452800001</v>
      </c>
      <c r="G34" s="349">
        <v>19221.560464000006</v>
      </c>
      <c r="H34" s="349">
        <v>20443.568944000002</v>
      </c>
      <c r="I34" s="486">
        <v>22887.585904000003</v>
      </c>
      <c r="J34" s="349"/>
      <c r="K34" s="350"/>
      <c r="L34" s="351"/>
      <c r="M34" s="9"/>
    </row>
    <row r="35" spans="1:13">
      <c r="A35" s="19"/>
      <c r="B35" s="339" t="s">
        <v>51</v>
      </c>
      <c r="C35" s="185" t="s">
        <v>52</v>
      </c>
      <c r="D35" s="186">
        <v>2.0793432000000003</v>
      </c>
      <c r="E35" s="187">
        <v>3.1112500000000001</v>
      </c>
      <c r="F35" s="328">
        <v>17826.5306322</v>
      </c>
      <c r="G35" s="330">
        <v>19041.503182199998</v>
      </c>
      <c r="H35" s="330">
        <v>20250.7824072</v>
      </c>
      <c r="I35" s="487">
        <v>22669.340857200008</v>
      </c>
      <c r="J35" s="330"/>
      <c r="K35" s="340"/>
      <c r="L35" s="341"/>
      <c r="M35" s="11"/>
    </row>
    <row r="36" spans="1:13">
      <c r="A36" s="12"/>
      <c r="B36" s="339" t="s">
        <v>53</v>
      </c>
      <c r="C36" s="185" t="s">
        <v>54</v>
      </c>
      <c r="D36" s="186">
        <v>2.0574091999999999</v>
      </c>
      <c r="E36" s="187">
        <v>3.0784999999999996</v>
      </c>
      <c r="F36" s="328">
        <v>17607.108625000001</v>
      </c>
      <c r="G36" s="330">
        <v>18807.054422599998</v>
      </c>
      <c r="H36" s="330">
        <v>20003.604392599998</v>
      </c>
      <c r="I36" s="487">
        <v>22396.704332599998</v>
      </c>
      <c r="J36" s="330"/>
      <c r="K36" s="340"/>
      <c r="L36" s="341"/>
      <c r="M36" s="18"/>
    </row>
    <row r="37" spans="1:13">
      <c r="A37" s="12"/>
      <c r="B37" s="339" t="s">
        <v>55</v>
      </c>
      <c r="C37" s="185" t="s">
        <v>56</v>
      </c>
      <c r="D37" s="186">
        <v>2.0354752</v>
      </c>
      <c r="E37" s="187">
        <v>3.04575</v>
      </c>
      <c r="F37" s="328">
        <v>17438.807804400003</v>
      </c>
      <c r="G37" s="330">
        <v>18626.997140800002</v>
      </c>
      <c r="H37" s="330">
        <v>19810.817855800007</v>
      </c>
      <c r="I37" s="487">
        <v>22178.459285800003</v>
      </c>
      <c r="J37" s="330"/>
      <c r="K37" s="340"/>
      <c r="L37" s="341"/>
      <c r="M37" s="5"/>
    </row>
    <row r="38" spans="1:13">
      <c r="A38" s="10"/>
      <c r="B38" s="339" t="s">
        <v>57</v>
      </c>
      <c r="C38" s="185" t="s">
        <v>58</v>
      </c>
      <c r="D38" s="186">
        <v>2.0135412000000001</v>
      </c>
      <c r="E38" s="187">
        <v>3.0129999999999995</v>
      </c>
      <c r="F38" s="328">
        <v>17270.506983799998</v>
      </c>
      <c r="G38" s="330">
        <v>18446.939858999998</v>
      </c>
      <c r="H38" s="330">
        <v>19618.031319000002</v>
      </c>
      <c r="I38" s="487">
        <v>21960.214239000001</v>
      </c>
      <c r="J38" s="330"/>
      <c r="K38" s="340"/>
      <c r="L38" s="341"/>
      <c r="M38" s="20"/>
    </row>
    <row r="39" spans="1:13" ht="15.75" thickBot="1">
      <c r="A39" s="19"/>
      <c r="B39" s="343" t="s">
        <v>59</v>
      </c>
      <c r="C39" s="193" t="s">
        <v>60</v>
      </c>
      <c r="D39" s="194">
        <v>1.9916071999999998</v>
      </c>
      <c r="E39" s="195">
        <v>2.9802499999999994</v>
      </c>
      <c r="F39" s="353">
        <v>17051.084976599999</v>
      </c>
      <c r="G39" s="354">
        <v>18212.491099399998</v>
      </c>
      <c r="H39" s="354">
        <v>19370.853304400003</v>
      </c>
      <c r="I39" s="487">
        <v>21687.577714399999</v>
      </c>
      <c r="J39" s="354"/>
      <c r="K39" s="355"/>
      <c r="L39" s="356"/>
      <c r="M39" s="11"/>
    </row>
    <row r="40" spans="1:13">
      <c r="A40" s="4"/>
      <c r="B40" s="336" t="s">
        <v>61</v>
      </c>
      <c r="C40" s="201" t="s">
        <v>62</v>
      </c>
      <c r="D40" s="202">
        <v>1.9696732000000001</v>
      </c>
      <c r="E40" s="203">
        <v>2.9474999999999998</v>
      </c>
      <c r="F40" s="348">
        <v>16048.726659200003</v>
      </c>
      <c r="G40" s="349">
        <v>16882.784156000002</v>
      </c>
      <c r="H40" s="349">
        <v>18028.417105999997</v>
      </c>
      <c r="I40" s="488">
        <v>19178.066767599998</v>
      </c>
      <c r="J40" s="349"/>
      <c r="K40" s="349"/>
      <c r="L40" s="351"/>
      <c r="M40" s="11"/>
    </row>
    <row r="41" spans="1:13">
      <c r="A41" s="19"/>
      <c r="B41" s="339" t="s">
        <v>63</v>
      </c>
      <c r="C41" s="185" t="s">
        <v>64</v>
      </c>
      <c r="D41" s="186">
        <v>1.9477392</v>
      </c>
      <c r="E41" s="187">
        <v>2.9147499999999997</v>
      </c>
      <c r="F41" s="328">
        <v>15888.5009562</v>
      </c>
      <c r="G41" s="330">
        <v>16714.4833354</v>
      </c>
      <c r="H41" s="330">
        <v>17847.387030399997</v>
      </c>
      <c r="I41" s="483">
        <v>18985.280230799995</v>
      </c>
      <c r="J41" s="330"/>
      <c r="K41" s="330"/>
      <c r="L41" s="341"/>
      <c r="M41" s="20"/>
    </row>
    <row r="42" spans="1:13">
      <c r="A42" s="19"/>
      <c r="B42" s="339" t="s">
        <v>65</v>
      </c>
      <c r="C42" s="185" t="s">
        <v>66</v>
      </c>
      <c r="D42" s="186">
        <v>1.9258052000000001</v>
      </c>
      <c r="E42" s="187">
        <v>2.8819999999999997</v>
      </c>
      <c r="F42" s="328">
        <v>15680.986099199999</v>
      </c>
      <c r="G42" s="330">
        <v>16495.061328200001</v>
      </c>
      <c r="H42" s="330">
        <v>17615.235768199997</v>
      </c>
      <c r="I42" s="483">
        <v>18738.102216200004</v>
      </c>
      <c r="J42" s="330"/>
      <c r="K42" s="330"/>
      <c r="L42" s="341"/>
      <c r="M42" s="5"/>
    </row>
    <row r="43" spans="1:13">
      <c r="A43" s="12"/>
      <c r="B43" s="339" t="s">
        <v>67</v>
      </c>
      <c r="C43" s="185" t="s">
        <v>68</v>
      </c>
      <c r="D43" s="186">
        <v>1.9038712</v>
      </c>
      <c r="E43" s="187">
        <v>2.8492499999999996</v>
      </c>
      <c r="F43" s="328">
        <v>15520.760396199999</v>
      </c>
      <c r="G43" s="330">
        <v>16326.7605076</v>
      </c>
      <c r="H43" s="330">
        <v>17434.205692600004</v>
      </c>
      <c r="I43" s="483">
        <v>18545.315679399999</v>
      </c>
      <c r="J43" s="330"/>
      <c r="K43" s="330"/>
      <c r="L43" s="341"/>
      <c r="M43" s="18"/>
    </row>
    <row r="44" spans="1:13">
      <c r="A44" s="10"/>
      <c r="B44" s="339" t="s">
        <v>69</v>
      </c>
      <c r="C44" s="185" t="s">
        <v>70</v>
      </c>
      <c r="D44" s="186">
        <v>1.8819371999999999</v>
      </c>
      <c r="E44" s="187">
        <v>2.8164999999999996</v>
      </c>
      <c r="F44" s="328">
        <v>15360.534693200001</v>
      </c>
      <c r="G44" s="330">
        <v>16158.459686999997</v>
      </c>
      <c r="H44" s="330">
        <v>17253.175616999997</v>
      </c>
      <c r="I44" s="483">
        <v>18352.529142599997</v>
      </c>
      <c r="J44" s="330"/>
      <c r="K44" s="330"/>
      <c r="L44" s="341"/>
      <c r="M44" s="20"/>
    </row>
    <row r="45" spans="1:13" ht="15.75" thickBot="1">
      <c r="A45" s="10"/>
      <c r="B45" s="343" t="s">
        <v>71</v>
      </c>
      <c r="C45" s="193" t="s">
        <v>72</v>
      </c>
      <c r="D45" s="194">
        <v>1.8600032000000002</v>
      </c>
      <c r="E45" s="195">
        <v>2.7837499999999999</v>
      </c>
      <c r="F45" s="353">
        <v>15153.019836200003</v>
      </c>
      <c r="G45" s="354">
        <v>15939.037679800003</v>
      </c>
      <c r="H45" s="354">
        <v>17021.024354800003</v>
      </c>
      <c r="I45" s="489">
        <v>18105.351128000002</v>
      </c>
      <c r="J45" s="354"/>
      <c r="K45" s="354"/>
      <c r="L45" s="356"/>
      <c r="M45" s="5"/>
    </row>
    <row r="46" spans="1:13">
      <c r="A46" s="10"/>
      <c r="B46" s="336" t="s">
        <v>73</v>
      </c>
      <c r="C46" s="201" t="s">
        <v>74</v>
      </c>
      <c r="D46" s="202">
        <v>1.8380692000000001</v>
      </c>
      <c r="E46" s="203">
        <v>2.7509999999999999</v>
      </c>
      <c r="F46" s="348">
        <v>14285.043023200004</v>
      </c>
      <c r="G46" s="349">
        <v>14992.071279200001</v>
      </c>
      <c r="H46" s="349">
        <v>15704.909559200001</v>
      </c>
      <c r="I46" s="488">
        <v>16839.994279200004</v>
      </c>
      <c r="J46" s="349">
        <v>18981.822011200002</v>
      </c>
      <c r="K46" s="350"/>
      <c r="L46" s="351"/>
      <c r="M46" s="5"/>
    </row>
    <row r="47" spans="1:13">
      <c r="A47" s="4"/>
      <c r="B47" s="339" t="s">
        <v>75</v>
      </c>
      <c r="C47" s="185" t="s">
        <v>76</v>
      </c>
      <c r="D47" s="186">
        <v>1.8161351999999999</v>
      </c>
      <c r="E47" s="187">
        <v>2.7182499999999998</v>
      </c>
      <c r="F47" s="328">
        <v>14132.254332199998</v>
      </c>
      <c r="G47" s="330">
        <v>14831.852147600002</v>
      </c>
      <c r="H47" s="330">
        <v>15536.204257600002</v>
      </c>
      <c r="I47" s="483">
        <v>16658.9642036</v>
      </c>
      <c r="J47" s="330">
        <v>18776.306219399994</v>
      </c>
      <c r="K47" s="340"/>
      <c r="L47" s="341"/>
      <c r="M47" s="5"/>
    </row>
    <row r="48" spans="1:13">
      <c r="A48" s="12"/>
      <c r="B48" s="339" t="s">
        <v>77</v>
      </c>
      <c r="C48" s="185" t="s">
        <v>78</v>
      </c>
      <c r="D48" s="186">
        <v>1.7942012000000001</v>
      </c>
      <c r="E48" s="187">
        <v>2.6854999999999993</v>
      </c>
      <c r="F48" s="328">
        <v>13935.370414199999</v>
      </c>
      <c r="G48" s="330">
        <v>14624.350433400001</v>
      </c>
      <c r="H48" s="330">
        <v>15320.216373399997</v>
      </c>
      <c r="I48" s="483">
        <v>16426.812941400003</v>
      </c>
      <c r="J48" s="330">
        <v>18516.398949800001</v>
      </c>
      <c r="K48" s="340"/>
      <c r="L48" s="341"/>
      <c r="M48" s="18"/>
    </row>
    <row r="49" spans="1:13">
      <c r="A49" s="12"/>
      <c r="B49" s="339" t="s">
        <v>79</v>
      </c>
      <c r="C49" s="185" t="s">
        <v>80</v>
      </c>
      <c r="D49" s="186">
        <v>1.7722671999999999</v>
      </c>
      <c r="E49" s="187">
        <v>2.6527499999999997</v>
      </c>
      <c r="F49" s="328">
        <v>13782.581723200004</v>
      </c>
      <c r="G49" s="330">
        <v>14464.131301800004</v>
      </c>
      <c r="H49" s="330">
        <v>15151.5110718</v>
      </c>
      <c r="I49" s="483">
        <v>16245.7828658</v>
      </c>
      <c r="J49" s="330">
        <v>18310.883158000001</v>
      </c>
      <c r="K49" s="340"/>
      <c r="L49" s="341"/>
      <c r="M49" s="20"/>
    </row>
    <row r="50" spans="1:13">
      <c r="A50" s="10"/>
      <c r="B50" s="339" t="s">
        <v>81</v>
      </c>
      <c r="C50" s="185" t="s">
        <v>82</v>
      </c>
      <c r="D50" s="186">
        <v>1.7503332000000003</v>
      </c>
      <c r="E50" s="187">
        <v>2.62</v>
      </c>
      <c r="F50" s="328">
        <v>13629.793032200003</v>
      </c>
      <c r="G50" s="330">
        <v>14303.912170200003</v>
      </c>
      <c r="H50" s="330">
        <v>14982.805770199999</v>
      </c>
      <c r="I50" s="483">
        <v>16064.752790200002</v>
      </c>
      <c r="J50" s="330">
        <v>18105.3673662</v>
      </c>
      <c r="K50" s="340"/>
      <c r="L50" s="341"/>
      <c r="M50" s="20"/>
    </row>
    <row r="51" spans="1:13" ht="15.75" thickBot="1">
      <c r="A51" s="4"/>
      <c r="B51" s="343" t="s">
        <v>83</v>
      </c>
      <c r="C51" s="193" t="s">
        <v>84</v>
      </c>
      <c r="D51" s="194">
        <v>1.7283991999999999</v>
      </c>
      <c r="E51" s="195">
        <v>2.5872499999999996</v>
      </c>
      <c r="F51" s="353">
        <v>13432.9091142</v>
      </c>
      <c r="G51" s="354">
        <v>14096.410456</v>
      </c>
      <c r="H51" s="354">
        <v>14766.817885999997</v>
      </c>
      <c r="I51" s="489">
        <v>15832.601527999999</v>
      </c>
      <c r="J51" s="354">
        <v>17845.460096600003</v>
      </c>
      <c r="K51" s="355"/>
      <c r="L51" s="356"/>
      <c r="M51" s="5"/>
    </row>
    <row r="52" spans="1:13">
      <c r="A52" s="4"/>
      <c r="B52" s="336" t="s">
        <v>85</v>
      </c>
      <c r="C52" s="201" t="s">
        <v>86</v>
      </c>
      <c r="D52" s="202">
        <v>1.7064652</v>
      </c>
      <c r="E52" s="203">
        <v>2.5544999999999995</v>
      </c>
      <c r="F52" s="348">
        <v>12949.159793200006</v>
      </c>
      <c r="G52" s="349">
        <v>13277.439291999999</v>
      </c>
      <c r="H52" s="349">
        <v>13608.399922000004</v>
      </c>
      <c r="I52" s="488">
        <v>14598.112584399998</v>
      </c>
      <c r="J52" s="349">
        <v>15985.141154800001</v>
      </c>
      <c r="K52" s="350">
        <v>17308.983674800002</v>
      </c>
      <c r="L52" s="351">
        <v>17945.4464248</v>
      </c>
      <c r="M52" s="18"/>
    </row>
    <row r="53" spans="1:13">
      <c r="A53" s="19"/>
      <c r="B53" s="339" t="s">
        <v>87</v>
      </c>
      <c r="C53" s="185" t="s">
        <v>88</v>
      </c>
      <c r="D53" s="186">
        <v>1.6845311999999999</v>
      </c>
      <c r="E53" s="187">
        <v>2.5217499999999999</v>
      </c>
      <c r="F53" s="328">
        <v>12800.614187199999</v>
      </c>
      <c r="G53" s="330">
        <v>13124.6768866</v>
      </c>
      <c r="H53" s="330">
        <v>13451.394431600002</v>
      </c>
      <c r="I53" s="483">
        <v>14429.407282800003</v>
      </c>
      <c r="J53" s="330">
        <v>15800.840788</v>
      </c>
      <c r="K53" s="340">
        <v>17107.710967999999</v>
      </c>
      <c r="L53" s="341">
        <v>17722.958293000003</v>
      </c>
      <c r="M53" s="18"/>
    </row>
    <row r="54" spans="1:13">
      <c r="A54" s="12"/>
      <c r="B54" s="339" t="s">
        <v>89</v>
      </c>
      <c r="C54" s="185" t="s">
        <v>90</v>
      </c>
      <c r="D54" s="186">
        <v>1.6625972</v>
      </c>
      <c r="E54" s="187">
        <v>2.4889999999999994</v>
      </c>
      <c r="F54" s="328">
        <v>12607.973354199999</v>
      </c>
      <c r="G54" s="330">
        <v>12927.845539799999</v>
      </c>
      <c r="H54" s="330">
        <v>13250.319999800004</v>
      </c>
      <c r="I54" s="483">
        <v>14213.419398600001</v>
      </c>
      <c r="J54" s="330">
        <v>15562.1489434</v>
      </c>
      <c r="K54" s="340">
        <v>16852.046783400001</v>
      </c>
      <c r="L54" s="341">
        <v>17446.078683399999</v>
      </c>
      <c r="M54" s="11"/>
    </row>
    <row r="55" spans="1:13">
      <c r="A55" s="19"/>
      <c r="B55" s="339" t="s">
        <v>91</v>
      </c>
      <c r="C55" s="185" t="s">
        <v>92</v>
      </c>
      <c r="D55" s="186">
        <v>1.6406632000000001</v>
      </c>
      <c r="E55" s="187">
        <v>2.4562499999999998</v>
      </c>
      <c r="F55" s="328">
        <v>12459.427748200002</v>
      </c>
      <c r="G55" s="330">
        <v>12775.083134400002</v>
      </c>
      <c r="H55" s="330">
        <v>13093.314509399999</v>
      </c>
      <c r="I55" s="483">
        <v>14044.714097000002</v>
      </c>
      <c r="J55" s="330">
        <v>15377.848576600001</v>
      </c>
      <c r="K55" s="340">
        <v>16650.774076600002</v>
      </c>
      <c r="L55" s="341">
        <v>17223.590551600002</v>
      </c>
      <c r="M55" s="20"/>
    </row>
    <row r="56" spans="1:13">
      <c r="A56" s="19"/>
      <c r="B56" s="339" t="s">
        <v>93</v>
      </c>
      <c r="C56" s="185" t="s">
        <v>94</v>
      </c>
      <c r="D56" s="186">
        <v>1.6187292</v>
      </c>
      <c r="E56" s="187">
        <v>2.4234999999999998</v>
      </c>
      <c r="F56" s="328">
        <v>12310.8821422</v>
      </c>
      <c r="G56" s="330">
        <v>12622.320729000001</v>
      </c>
      <c r="H56" s="330">
        <v>12936.309019</v>
      </c>
      <c r="I56" s="483">
        <v>13876.008795399999</v>
      </c>
      <c r="J56" s="330">
        <v>15193.548209800003</v>
      </c>
      <c r="K56" s="340">
        <v>16449.5013698</v>
      </c>
      <c r="L56" s="341">
        <v>17001.102419800001</v>
      </c>
      <c r="M56" s="11"/>
    </row>
    <row r="57" spans="1:13" ht="15.75" thickBot="1">
      <c r="A57" s="12"/>
      <c r="B57" s="343" t="s">
        <v>95</v>
      </c>
      <c r="C57" s="193" t="s">
        <v>96</v>
      </c>
      <c r="D57" s="194">
        <v>1.5967952000000001</v>
      </c>
      <c r="E57" s="195">
        <v>2.3907499999999997</v>
      </c>
      <c r="F57" s="353">
        <v>12162.336536199999</v>
      </c>
      <c r="G57" s="354">
        <v>12469.5583236</v>
      </c>
      <c r="H57" s="354">
        <v>12779.303528599999</v>
      </c>
      <c r="I57" s="489">
        <v>13707.3034938</v>
      </c>
      <c r="J57" s="354">
        <v>15009.247843000001</v>
      </c>
      <c r="K57" s="355">
        <v>16248.228662999998</v>
      </c>
      <c r="L57" s="356">
        <v>16778.614287999997</v>
      </c>
      <c r="M57" s="11"/>
    </row>
    <row r="58" spans="1:13">
      <c r="A58" s="19"/>
      <c r="B58" s="336" t="s">
        <v>97</v>
      </c>
      <c r="C58" s="201" t="s">
        <v>98</v>
      </c>
      <c r="D58" s="202">
        <v>1.5748612</v>
      </c>
      <c r="E58" s="203">
        <v>2.3579999999999997</v>
      </c>
      <c r="F58" s="348">
        <v>11664.1935832</v>
      </c>
      <c r="G58" s="349">
        <v>11967.2248568</v>
      </c>
      <c r="H58" s="349">
        <v>12272.726976800004</v>
      </c>
      <c r="I58" s="488">
        <v>12883.731216800003</v>
      </c>
      <c r="J58" s="349">
        <v>13491.315609600002</v>
      </c>
      <c r="K58" s="350">
        <v>14463.148625600001</v>
      </c>
      <c r="L58" s="351">
        <v>15687.0623584</v>
      </c>
      <c r="M58" s="20"/>
    </row>
    <row r="59" spans="1:13">
      <c r="A59" s="10"/>
      <c r="B59" s="339" t="s">
        <v>99</v>
      </c>
      <c r="C59" s="185" t="s">
        <v>100</v>
      </c>
      <c r="D59" s="186">
        <v>1.5529272000000001</v>
      </c>
      <c r="E59" s="187">
        <v>2.3252499999999996</v>
      </c>
      <c r="F59" s="328">
        <v>11519.891062199998</v>
      </c>
      <c r="G59" s="330">
        <v>11818.705536400001</v>
      </c>
      <c r="H59" s="330">
        <v>12119.9645714</v>
      </c>
      <c r="I59" s="483">
        <v>12722.482641399998</v>
      </c>
      <c r="J59" s="330">
        <v>13322.610308000003</v>
      </c>
      <c r="K59" s="340">
        <v>14282.118549999997</v>
      </c>
      <c r="L59" s="341">
        <v>15490.032736600002</v>
      </c>
      <c r="M59" s="11"/>
    </row>
    <row r="60" spans="1:13">
      <c r="A60" s="4"/>
      <c r="B60" s="339" t="s">
        <v>101</v>
      </c>
      <c r="C60" s="185" t="s">
        <v>102</v>
      </c>
      <c r="D60" s="186">
        <v>1.5309931999999999</v>
      </c>
      <c r="E60" s="187">
        <v>2.2925</v>
      </c>
      <c r="F60" s="328">
        <v>11331.493314199999</v>
      </c>
      <c r="G60" s="330">
        <v>11626.117274600003</v>
      </c>
      <c r="H60" s="330">
        <v>11923.1332246</v>
      </c>
      <c r="I60" s="483">
        <v>12517.165124599996</v>
      </c>
      <c r="J60" s="330">
        <v>13106.622423800001</v>
      </c>
      <c r="K60" s="340">
        <v>14049.967287799998</v>
      </c>
      <c r="L60" s="341">
        <v>15238.611636999998</v>
      </c>
      <c r="M60" s="5"/>
    </row>
    <row r="61" spans="1:13">
      <c r="A61" s="19"/>
      <c r="B61" s="339" t="s">
        <v>103</v>
      </c>
      <c r="C61" s="185" t="s">
        <v>104</v>
      </c>
      <c r="D61" s="186">
        <v>1.5090592</v>
      </c>
      <c r="E61" s="187">
        <v>2.2597499999999999</v>
      </c>
      <c r="F61" s="328">
        <v>11187.190793200001</v>
      </c>
      <c r="G61" s="330">
        <v>11477.5979542</v>
      </c>
      <c r="H61" s="330">
        <v>11770.370819199999</v>
      </c>
      <c r="I61" s="483">
        <v>12355.916549200001</v>
      </c>
      <c r="J61" s="330">
        <v>12937.917122200004</v>
      </c>
      <c r="K61" s="340">
        <v>13868.937212199999</v>
      </c>
      <c r="L61" s="341">
        <v>15041.5820152</v>
      </c>
      <c r="M61" s="18"/>
    </row>
    <row r="62" spans="1:13">
      <c r="A62" s="4"/>
      <c r="B62" s="339" t="s">
        <v>105</v>
      </c>
      <c r="C62" s="185" t="s">
        <v>106</v>
      </c>
      <c r="D62" s="186">
        <v>1.4871252000000001</v>
      </c>
      <c r="E62" s="187">
        <v>2.2269999999999999</v>
      </c>
      <c r="F62" s="328">
        <v>11042.888272200002</v>
      </c>
      <c r="G62" s="330">
        <v>11329.0786338</v>
      </c>
      <c r="H62" s="330">
        <v>11617.608413800001</v>
      </c>
      <c r="I62" s="483">
        <v>12194.6679738</v>
      </c>
      <c r="J62" s="330">
        <v>12769.2118206</v>
      </c>
      <c r="K62" s="340">
        <v>13687.907136599999</v>
      </c>
      <c r="L62" s="341">
        <v>14844.552393400001</v>
      </c>
      <c r="M62" s="20"/>
    </row>
    <row r="63" spans="1:13" ht="15.75" thickBot="1">
      <c r="A63" s="10"/>
      <c r="B63" s="343" t="s">
        <v>107</v>
      </c>
      <c r="C63" s="193" t="s">
        <v>108</v>
      </c>
      <c r="D63" s="194">
        <v>1.4651912</v>
      </c>
      <c r="E63" s="195">
        <v>2.1942499999999998</v>
      </c>
      <c r="F63" s="353">
        <v>10898.585751200004</v>
      </c>
      <c r="G63" s="354">
        <v>11180.559313400001</v>
      </c>
      <c r="H63" s="354">
        <v>11464.8460084</v>
      </c>
      <c r="I63" s="489">
        <v>12033.419398400005</v>
      </c>
      <c r="J63" s="354">
        <v>12600.506519000002</v>
      </c>
      <c r="K63" s="355">
        <v>13506.877060999999</v>
      </c>
      <c r="L63" s="356">
        <v>14647.522771600001</v>
      </c>
      <c r="M63" s="5"/>
    </row>
    <row r="64" spans="1:13">
      <c r="A64" s="12"/>
      <c r="B64" s="336" t="s">
        <v>109</v>
      </c>
      <c r="C64" s="201" t="s">
        <v>110</v>
      </c>
      <c r="D64" s="202">
        <v>1.4432572000000001</v>
      </c>
      <c r="E64" s="203">
        <v>2.1614999999999998</v>
      </c>
      <c r="F64" s="348">
        <v>10430.144393199998</v>
      </c>
      <c r="G64" s="349">
        <v>10707.927441600003</v>
      </c>
      <c r="H64" s="349">
        <v>10987.971051600001</v>
      </c>
      <c r="I64" s="488">
        <v>11268.0146616</v>
      </c>
      <c r="J64" s="349">
        <v>11828.101881600001</v>
      </c>
      <c r="K64" s="350">
        <v>12108.1454916</v>
      </c>
      <c r="L64" s="351">
        <v>13554.769408800001</v>
      </c>
      <c r="M64" s="5"/>
    </row>
    <row r="65" spans="1:13">
      <c r="A65" s="19"/>
      <c r="B65" s="339" t="s">
        <v>111</v>
      </c>
      <c r="C65" s="185" t="s">
        <v>112</v>
      </c>
      <c r="D65" s="186">
        <v>1.4213232</v>
      </c>
      <c r="E65" s="187">
        <v>2.1287500000000001</v>
      </c>
      <c r="F65" s="328">
        <v>10290.084957199997</v>
      </c>
      <c r="G65" s="330">
        <v>10563.651206199998</v>
      </c>
      <c r="H65" s="330">
        <v>10839.451731200001</v>
      </c>
      <c r="I65" s="483">
        <v>11115.252256200001</v>
      </c>
      <c r="J65" s="330">
        <v>11666.853306200001</v>
      </c>
      <c r="K65" s="340">
        <v>11942.653831200005</v>
      </c>
      <c r="L65" s="341">
        <v>13369.496248200001</v>
      </c>
      <c r="M65" s="11"/>
    </row>
    <row r="66" spans="1:13">
      <c r="A66" s="19"/>
      <c r="B66" s="339" t="s">
        <v>113</v>
      </c>
      <c r="C66" s="185" t="s">
        <v>114</v>
      </c>
      <c r="D66" s="186">
        <v>1.3993891999999999</v>
      </c>
      <c r="E66" s="187">
        <v>2.0959999999999996</v>
      </c>
      <c r="F66" s="328">
        <v>10105.930294199999</v>
      </c>
      <c r="G66" s="330">
        <v>10375.306029399999</v>
      </c>
      <c r="H66" s="330">
        <v>10646.863469399999</v>
      </c>
      <c r="I66" s="483">
        <v>10918.4209094</v>
      </c>
      <c r="J66" s="330">
        <v>11461.535789400001</v>
      </c>
      <c r="K66" s="340">
        <v>11733.093229400001</v>
      </c>
      <c r="L66" s="341">
        <v>13133.101900999998</v>
      </c>
      <c r="M66" s="18"/>
    </row>
    <row r="67" spans="1:13">
      <c r="A67" s="12"/>
      <c r="B67" s="339" t="s">
        <v>115</v>
      </c>
      <c r="C67" s="185" t="s">
        <v>116</v>
      </c>
      <c r="D67" s="186">
        <v>1.3774552</v>
      </c>
      <c r="E67" s="187">
        <v>2.0632499999999996</v>
      </c>
      <c r="F67" s="328">
        <v>9965.8708581999981</v>
      </c>
      <c r="G67" s="330">
        <v>10231.029794</v>
      </c>
      <c r="H67" s="330">
        <v>10498.344148999997</v>
      </c>
      <c r="I67" s="483">
        <v>10765.658504000001</v>
      </c>
      <c r="J67" s="330">
        <v>11300.287214</v>
      </c>
      <c r="K67" s="340">
        <v>11567.601569</v>
      </c>
      <c r="L67" s="341">
        <v>12947.828740400004</v>
      </c>
      <c r="M67" s="20"/>
    </row>
    <row r="68" spans="1:13">
      <c r="A68" s="10"/>
      <c r="B68" s="339" t="s">
        <v>117</v>
      </c>
      <c r="C68" s="185" t="s">
        <v>118</v>
      </c>
      <c r="D68" s="186">
        <v>1.3555212000000001</v>
      </c>
      <c r="E68" s="187">
        <v>2.0305</v>
      </c>
      <c r="F68" s="328">
        <v>9825.8114222000004</v>
      </c>
      <c r="G68" s="330">
        <v>10086.753558600001</v>
      </c>
      <c r="H68" s="330">
        <v>10349.8248286</v>
      </c>
      <c r="I68" s="483">
        <v>10612.8960986</v>
      </c>
      <c r="J68" s="330">
        <v>11139.038638599999</v>
      </c>
      <c r="K68" s="340">
        <v>11402.109908599999</v>
      </c>
      <c r="L68" s="341">
        <v>12762.555579800002</v>
      </c>
      <c r="M68" s="20"/>
    </row>
    <row r="69" spans="1:13" ht="15.75" thickBot="1">
      <c r="A69" s="4"/>
      <c r="B69" s="343" t="s">
        <v>119</v>
      </c>
      <c r="C69" s="193" t="s">
        <v>120</v>
      </c>
      <c r="D69" s="194">
        <v>1.3335872000000002</v>
      </c>
      <c r="E69" s="195">
        <v>1.9977499999999997</v>
      </c>
      <c r="F69" s="353">
        <v>9685.7519862000008</v>
      </c>
      <c r="G69" s="354">
        <v>9942.4773232000025</v>
      </c>
      <c r="H69" s="354">
        <v>10201.305508200003</v>
      </c>
      <c r="I69" s="489">
        <v>10460.133693200005</v>
      </c>
      <c r="J69" s="354">
        <v>10977.790063200004</v>
      </c>
      <c r="K69" s="355">
        <v>11236.618248200002</v>
      </c>
      <c r="L69" s="356">
        <v>12577.282419200001</v>
      </c>
      <c r="M69" s="5"/>
    </row>
    <row r="70" spans="1:13">
      <c r="A70" s="12"/>
      <c r="B70" s="336" t="s">
        <v>121</v>
      </c>
      <c r="C70" s="201" t="s">
        <v>122</v>
      </c>
      <c r="D70" s="202">
        <v>1.3116532000000001</v>
      </c>
      <c r="E70" s="203">
        <v>1.9650000000000001</v>
      </c>
      <c r="F70" s="348">
        <v>9291.107450200001</v>
      </c>
      <c r="G70" s="692">
        <v>9543.6159877999999</v>
      </c>
      <c r="H70" s="692">
        <v>9798.2010878000019</v>
      </c>
      <c r="I70" s="701">
        <v>10052.7861878</v>
      </c>
      <c r="J70" s="692">
        <v>10307.371287800002</v>
      </c>
      <c r="K70" s="693">
        <v>10561.956387800003</v>
      </c>
      <c r="L70" s="351">
        <v>11325.004242599998</v>
      </c>
      <c r="M70" s="18"/>
    </row>
    <row r="71" spans="1:13">
      <c r="A71" s="10"/>
      <c r="B71" s="339" t="s">
        <v>123</v>
      </c>
      <c r="C71" s="185" t="s">
        <v>124</v>
      </c>
      <c r="D71" s="186">
        <v>1.2897192</v>
      </c>
      <c r="E71" s="187">
        <v>1.9322499999999998</v>
      </c>
      <c r="F71" s="328">
        <v>9111.1958721999999</v>
      </c>
      <c r="G71" s="368">
        <v>9359.5138959999986</v>
      </c>
      <c r="H71" s="368">
        <v>9609.8559109999987</v>
      </c>
      <c r="I71" s="702">
        <v>9860.1979260000007</v>
      </c>
      <c r="J71" s="368">
        <v>10110.539941000003</v>
      </c>
      <c r="K71" s="369">
        <v>10360.881955999999</v>
      </c>
      <c r="L71" s="341">
        <v>11109.016358399998</v>
      </c>
      <c r="M71" s="18"/>
    </row>
    <row r="72" spans="1:13">
      <c r="A72" s="10"/>
      <c r="B72" s="339" t="s">
        <v>125</v>
      </c>
      <c r="C72" s="185" t="s">
        <v>126</v>
      </c>
      <c r="D72" s="186">
        <v>1.2677852000000001</v>
      </c>
      <c r="E72" s="187">
        <v>1.8994999999999997</v>
      </c>
      <c r="F72" s="328">
        <v>8931.2842942000007</v>
      </c>
      <c r="G72" s="368">
        <v>9175.4118042000009</v>
      </c>
      <c r="H72" s="368">
        <v>9421.510734200001</v>
      </c>
      <c r="I72" s="702">
        <v>9667.6096642000011</v>
      </c>
      <c r="J72" s="368">
        <v>9913.7085942000012</v>
      </c>
      <c r="K72" s="369">
        <v>10159.8075242</v>
      </c>
      <c r="L72" s="341">
        <v>10893.0284742</v>
      </c>
      <c r="M72" s="11"/>
    </row>
    <row r="73" spans="1:13">
      <c r="A73" s="10"/>
      <c r="B73" s="339" t="s">
        <v>127</v>
      </c>
      <c r="C73" s="185" t="s">
        <v>128</v>
      </c>
      <c r="D73" s="186">
        <v>1.2458511999999999</v>
      </c>
      <c r="E73" s="187">
        <v>1.8667499999999999</v>
      </c>
      <c r="F73" s="328">
        <v>8795.4679432000012</v>
      </c>
      <c r="G73" s="368">
        <v>9035.3786538000004</v>
      </c>
      <c r="H73" s="368">
        <v>9277.2344988000004</v>
      </c>
      <c r="I73" s="702">
        <v>9519.0903438000005</v>
      </c>
      <c r="J73" s="368">
        <v>9760.9461888000005</v>
      </c>
      <c r="K73" s="369">
        <v>10002.802033799999</v>
      </c>
      <c r="L73" s="341">
        <v>10724.323172600001</v>
      </c>
      <c r="M73" s="20"/>
    </row>
    <row r="74" spans="1:13">
      <c r="A74" s="4"/>
      <c r="B74" s="339" t="s">
        <v>129</v>
      </c>
      <c r="C74" s="185" t="s">
        <v>130</v>
      </c>
      <c r="D74" s="186">
        <v>1.2239172</v>
      </c>
      <c r="E74" s="187">
        <v>1.8339999999999996</v>
      </c>
      <c r="F74" s="328">
        <v>8659.6515921999999</v>
      </c>
      <c r="G74" s="368">
        <v>8895.3455034000017</v>
      </c>
      <c r="H74" s="368">
        <v>9132.958263399998</v>
      </c>
      <c r="I74" s="702">
        <v>9370.5710234000016</v>
      </c>
      <c r="J74" s="368">
        <v>9608.1837833999998</v>
      </c>
      <c r="K74" s="369">
        <v>9845.7965433999998</v>
      </c>
      <c r="L74" s="341">
        <v>10555.617871000002</v>
      </c>
      <c r="M74" s="11"/>
    </row>
    <row r="75" spans="1:13" ht="15.75" thickBot="1">
      <c r="A75" s="12"/>
      <c r="B75" s="343" t="s">
        <v>131</v>
      </c>
      <c r="C75" s="193" t="s">
        <v>132</v>
      </c>
      <c r="D75" s="194">
        <v>1.2019832000000001</v>
      </c>
      <c r="E75" s="195">
        <v>1.80125</v>
      </c>
      <c r="F75" s="328">
        <v>8523.8352412000022</v>
      </c>
      <c r="G75" s="694">
        <v>8755.312353000003</v>
      </c>
      <c r="H75" s="694">
        <v>8988.6820280000011</v>
      </c>
      <c r="I75" s="703">
        <v>9222.0517030000028</v>
      </c>
      <c r="J75" s="694">
        <v>9455.4213780000009</v>
      </c>
      <c r="K75" s="695">
        <v>9688.7910530000008</v>
      </c>
      <c r="L75" s="356">
        <v>10386.912569399999</v>
      </c>
      <c r="M75" s="11"/>
    </row>
    <row r="76" spans="1:13">
      <c r="A76" s="12"/>
      <c r="B76" s="336" t="s">
        <v>133</v>
      </c>
      <c r="C76" s="374" t="s">
        <v>134</v>
      </c>
      <c r="D76" s="202">
        <v>1.1800492</v>
      </c>
      <c r="E76" s="203">
        <v>1.7685</v>
      </c>
      <c r="F76" s="428">
        <v>8158.8923002000001</v>
      </c>
      <c r="G76" s="692">
        <v>8386.152612599999</v>
      </c>
      <c r="H76" s="692">
        <v>8615.2792025999988</v>
      </c>
      <c r="I76" s="701">
        <v>8844.4057926000005</v>
      </c>
      <c r="J76" s="692">
        <v>8844.4057926000005</v>
      </c>
      <c r="K76" s="693">
        <v>9302.6589726000002</v>
      </c>
      <c r="L76" s="351">
        <v>9531.7855625999982</v>
      </c>
      <c r="M76" s="20"/>
    </row>
    <row r="77" spans="1:13">
      <c r="A77" s="10"/>
      <c r="B77" s="339" t="s">
        <v>135</v>
      </c>
      <c r="C77" s="376" t="s">
        <v>136</v>
      </c>
      <c r="D77" s="186">
        <v>1.1581152000000001</v>
      </c>
      <c r="E77" s="187">
        <v>1.7357499999999997</v>
      </c>
      <c r="F77" s="377">
        <v>8027.3190342000007</v>
      </c>
      <c r="G77" s="368">
        <v>8250.3625472000003</v>
      </c>
      <c r="H77" s="368">
        <v>8475.2460521999983</v>
      </c>
      <c r="I77" s="702">
        <v>8700.1295571999981</v>
      </c>
      <c r="J77" s="368">
        <v>8700.1295571999981</v>
      </c>
      <c r="K77" s="369">
        <v>9149.8965671999995</v>
      </c>
      <c r="L77" s="341">
        <v>9374.7800721999993</v>
      </c>
      <c r="M77" s="11"/>
    </row>
    <row r="78" spans="1:13">
      <c r="A78" s="4"/>
      <c r="B78" s="339" t="s">
        <v>137</v>
      </c>
      <c r="C78" s="376" t="s">
        <v>138</v>
      </c>
      <c r="D78" s="186">
        <v>1.1361812</v>
      </c>
      <c r="E78" s="187">
        <v>1.7029999999999998</v>
      </c>
      <c r="F78" s="377">
        <v>7851.6505411999988</v>
      </c>
      <c r="G78" s="368">
        <v>8070.5035403999991</v>
      </c>
      <c r="H78" s="368">
        <v>8291.1439604000007</v>
      </c>
      <c r="I78" s="702">
        <v>8511.7843804000022</v>
      </c>
      <c r="J78" s="368">
        <v>8511.7843804000022</v>
      </c>
      <c r="K78" s="369">
        <v>8953.0652204000016</v>
      </c>
      <c r="L78" s="341">
        <v>9173.7056404000032</v>
      </c>
      <c r="M78" s="5"/>
    </row>
    <row r="79" spans="1:13">
      <c r="A79" s="4"/>
      <c r="B79" s="339" t="s">
        <v>139</v>
      </c>
      <c r="C79" s="376" t="s">
        <v>140</v>
      </c>
      <c r="D79" s="186">
        <v>1.1142471999999999</v>
      </c>
      <c r="E79" s="187">
        <v>1.6702499999999996</v>
      </c>
      <c r="F79" s="377">
        <v>7720.0772752000003</v>
      </c>
      <c r="G79" s="368">
        <v>7934.7134749999996</v>
      </c>
      <c r="H79" s="368">
        <v>8151.1108100000001</v>
      </c>
      <c r="I79" s="702">
        <v>8367.5081449999998</v>
      </c>
      <c r="J79" s="368">
        <v>8367.5081449999998</v>
      </c>
      <c r="K79" s="369">
        <v>8800.3028150000027</v>
      </c>
      <c r="L79" s="341">
        <v>9016.7001500000006</v>
      </c>
      <c r="M79" s="18"/>
    </row>
    <row r="80" spans="1:13">
      <c r="A80" s="19"/>
      <c r="B80" s="378" t="s">
        <v>141</v>
      </c>
      <c r="C80" s="379" t="s">
        <v>142</v>
      </c>
      <c r="D80" s="186">
        <v>1.0923132</v>
      </c>
      <c r="E80" s="187">
        <v>1.6375</v>
      </c>
      <c r="F80" s="380">
        <v>7588.5040092000008</v>
      </c>
      <c r="G80" s="381">
        <v>7798.9234096000009</v>
      </c>
      <c r="H80" s="381">
        <v>8011.0776596000005</v>
      </c>
      <c r="I80" s="704">
        <v>8223.231909600001</v>
      </c>
      <c r="J80" s="381">
        <v>8223.231909600001</v>
      </c>
      <c r="K80" s="382">
        <v>8647.5404096000002</v>
      </c>
      <c r="L80" s="341">
        <v>8859.6946595999998</v>
      </c>
      <c r="M80" s="5"/>
    </row>
    <row r="81" spans="1:13" ht="15.75" thickBot="1">
      <c r="A81" s="12"/>
      <c r="B81" s="343" t="s">
        <v>143</v>
      </c>
      <c r="C81" s="384" t="s">
        <v>144</v>
      </c>
      <c r="D81" s="194">
        <v>1.0703792000000001</v>
      </c>
      <c r="E81" s="195">
        <v>1.6047499999999999</v>
      </c>
      <c r="F81" s="385">
        <v>7412.8355161999998</v>
      </c>
      <c r="G81" s="371">
        <v>7619.0644028000006</v>
      </c>
      <c r="H81" s="371">
        <v>7826.9755677999992</v>
      </c>
      <c r="I81" s="705">
        <v>8034.8867328000015</v>
      </c>
      <c r="J81" s="371">
        <v>8034.8867328000015</v>
      </c>
      <c r="K81" s="372">
        <v>8450.7090628000005</v>
      </c>
      <c r="L81" s="364">
        <v>8658.6202278000019</v>
      </c>
      <c r="M81" s="5"/>
    </row>
    <row r="82" spans="1:13">
      <c r="A82" s="10"/>
      <c r="B82" s="386" t="s">
        <v>145</v>
      </c>
      <c r="C82" s="201" t="s">
        <v>146</v>
      </c>
      <c r="D82" s="202">
        <v>1.0484452000000002</v>
      </c>
      <c r="E82" s="203">
        <v>1.5719999999999998</v>
      </c>
      <c r="F82" s="357">
        <v>7077.5941702</v>
      </c>
      <c r="G82" s="387">
        <v>7075.9381774000003</v>
      </c>
      <c r="H82" s="337">
        <v>7279.6062574000016</v>
      </c>
      <c r="I82" s="482">
        <v>7279.6062574000016</v>
      </c>
      <c r="J82" s="337">
        <v>7483.2743373999992</v>
      </c>
      <c r="K82" s="358">
        <v>7686.9424174000014</v>
      </c>
      <c r="L82" s="360">
        <v>7890.6104974</v>
      </c>
      <c r="M82" s="18"/>
    </row>
    <row r="83" spans="1:13">
      <c r="A83" s="10"/>
      <c r="B83" s="388" t="s">
        <v>147</v>
      </c>
      <c r="C83" s="185" t="s">
        <v>148</v>
      </c>
      <c r="D83" s="186">
        <v>1.0265112000000001</v>
      </c>
      <c r="E83" s="187">
        <v>1.5392499999999998</v>
      </c>
      <c r="F83" s="328">
        <v>6950.2639892000007</v>
      </c>
      <c r="G83" s="329">
        <v>6948.6342820000009</v>
      </c>
      <c r="H83" s="330">
        <v>7148.0592770000012</v>
      </c>
      <c r="I83" s="483">
        <v>7148.0592770000012</v>
      </c>
      <c r="J83" s="330">
        <v>7347.4842720000015</v>
      </c>
      <c r="K83" s="340">
        <v>7546.9092670000009</v>
      </c>
      <c r="L83" s="341">
        <v>7746.3342620000003</v>
      </c>
      <c r="M83" s="11"/>
    </row>
    <row r="84" spans="1:13">
      <c r="A84" s="10"/>
      <c r="B84" s="388" t="s">
        <v>149</v>
      </c>
      <c r="C84" s="185" t="s">
        <v>150</v>
      </c>
      <c r="D84" s="186">
        <v>1.0045771999999999</v>
      </c>
      <c r="E84" s="187">
        <v>1.5064999999999997</v>
      </c>
      <c r="F84" s="328">
        <v>6778.8385811999997</v>
      </c>
      <c r="G84" s="329">
        <v>6777.2614451999998</v>
      </c>
      <c r="H84" s="330">
        <v>6972.443355200001</v>
      </c>
      <c r="I84" s="483">
        <v>6972.443355200001</v>
      </c>
      <c r="J84" s="330">
        <v>7167.6252652000003</v>
      </c>
      <c r="K84" s="340">
        <v>7362.8071751999996</v>
      </c>
      <c r="L84" s="341">
        <v>7557.9890852000008</v>
      </c>
      <c r="M84" s="11"/>
    </row>
    <row r="85" spans="1:13">
      <c r="A85" s="4"/>
      <c r="B85" s="388" t="s">
        <v>151</v>
      </c>
      <c r="C85" s="185" t="s">
        <v>152</v>
      </c>
      <c r="D85" s="186">
        <v>0.98264320000000005</v>
      </c>
      <c r="E85" s="187">
        <v>1.4737499999999999</v>
      </c>
      <c r="F85" s="328">
        <v>6651.5084002000003</v>
      </c>
      <c r="G85" s="329">
        <v>6649.9575498000004</v>
      </c>
      <c r="H85" s="330">
        <v>6840.8963747999996</v>
      </c>
      <c r="I85" s="483">
        <v>6840.8963747999996</v>
      </c>
      <c r="J85" s="330">
        <v>7031.8351997999998</v>
      </c>
      <c r="K85" s="340">
        <v>7222.7740248</v>
      </c>
      <c r="L85" s="341">
        <v>7413.7128497999993</v>
      </c>
      <c r="M85" s="20"/>
    </row>
    <row r="86" spans="1:13">
      <c r="A86" s="12"/>
      <c r="B86" s="388" t="s">
        <v>153</v>
      </c>
      <c r="C86" s="185" t="s">
        <v>154</v>
      </c>
      <c r="D86" s="186">
        <v>0.96070920000000004</v>
      </c>
      <c r="E86" s="187">
        <v>1.4409999999999998</v>
      </c>
      <c r="F86" s="328">
        <v>6524.1782192000001</v>
      </c>
      <c r="G86" s="329">
        <v>6522.6536543999991</v>
      </c>
      <c r="H86" s="330">
        <v>6709.3493943999993</v>
      </c>
      <c r="I86" s="483">
        <v>6709.3493943999993</v>
      </c>
      <c r="J86" s="330">
        <v>6896.0451344000003</v>
      </c>
      <c r="K86" s="340">
        <v>7082.7408743999995</v>
      </c>
      <c r="L86" s="341">
        <v>7269.4366144000005</v>
      </c>
      <c r="M86" s="18"/>
    </row>
    <row r="87" spans="1:13" ht="15.75" thickBot="1">
      <c r="A87" s="12"/>
      <c r="B87" s="389" t="s">
        <v>155</v>
      </c>
      <c r="C87" s="193" t="s">
        <v>156</v>
      </c>
      <c r="D87" s="194">
        <v>0.93877520000000014</v>
      </c>
      <c r="E87" s="195">
        <v>1.4082499999999998</v>
      </c>
      <c r="F87" s="331">
        <v>6352.7528112000009</v>
      </c>
      <c r="G87" s="332">
        <v>6351.2808176000026</v>
      </c>
      <c r="H87" s="333">
        <v>6533.7334726000026</v>
      </c>
      <c r="I87" s="485">
        <v>6533.7334726000026</v>
      </c>
      <c r="J87" s="333">
        <v>6716.1861276000009</v>
      </c>
      <c r="K87" s="362">
        <v>6898.6387826000018</v>
      </c>
      <c r="L87" s="364">
        <v>7081.0914376000001</v>
      </c>
      <c r="M87" s="11"/>
    </row>
    <row r="88" spans="1:13">
      <c r="A88" s="10"/>
      <c r="B88" s="386" t="s">
        <v>157</v>
      </c>
      <c r="C88" s="201" t="s">
        <v>158</v>
      </c>
      <c r="D88" s="202">
        <v>0.9168411999999998</v>
      </c>
      <c r="E88" s="203">
        <v>1.3754999999999999</v>
      </c>
      <c r="F88" s="423">
        <v>6047.2130602000016</v>
      </c>
      <c r="G88" s="326">
        <v>6223.9769222000004</v>
      </c>
      <c r="H88" s="326">
        <v>6223.9769222000004</v>
      </c>
      <c r="I88" s="484">
        <v>6223.9769222000004</v>
      </c>
      <c r="J88" s="338">
        <v>6402.1864922000004</v>
      </c>
      <c r="K88" s="338">
        <v>6580.3960622000004</v>
      </c>
      <c r="L88" s="327">
        <v>6758.6056321999995</v>
      </c>
      <c r="M88" s="20"/>
    </row>
    <row r="89" spans="1:13">
      <c r="A89" s="4"/>
      <c r="B89" s="388" t="s">
        <v>159</v>
      </c>
      <c r="C89" s="185" t="s">
        <v>160</v>
      </c>
      <c r="D89" s="186">
        <v>0.89490720000000001</v>
      </c>
      <c r="E89" s="187">
        <v>1.3427499999999997</v>
      </c>
      <c r="F89" s="377">
        <v>5924.1259642000005</v>
      </c>
      <c r="G89" s="330">
        <v>6096.673026800001</v>
      </c>
      <c r="H89" s="330">
        <v>6096.673026800001</v>
      </c>
      <c r="I89" s="483">
        <v>6096.673026800001</v>
      </c>
      <c r="J89" s="340">
        <v>6270.6395118000019</v>
      </c>
      <c r="K89" s="340">
        <v>6444.6059968000009</v>
      </c>
      <c r="L89" s="341">
        <v>6618.5724818000008</v>
      </c>
      <c r="M89" s="11"/>
    </row>
    <row r="90" spans="1:13">
      <c r="A90" s="4"/>
      <c r="B90" s="388" t="s">
        <v>161</v>
      </c>
      <c r="C90" s="185" t="s">
        <v>162</v>
      </c>
      <c r="D90" s="186">
        <v>0.8729732</v>
      </c>
      <c r="E90" s="187">
        <v>1.31</v>
      </c>
      <c r="F90" s="377">
        <v>5756.9436411999995</v>
      </c>
      <c r="G90" s="330">
        <v>5925.3001899999999</v>
      </c>
      <c r="H90" s="330">
        <v>5925.3001899999999</v>
      </c>
      <c r="I90" s="483">
        <v>5925.3001899999999</v>
      </c>
      <c r="J90" s="340">
        <v>6095.0235900000007</v>
      </c>
      <c r="K90" s="340">
        <v>6264.7469900000015</v>
      </c>
      <c r="L90" s="341">
        <v>6434.4703900000004</v>
      </c>
      <c r="M90" s="5"/>
    </row>
    <row r="91" spans="1:13">
      <c r="A91" s="19"/>
      <c r="B91" s="388" t="s">
        <v>163</v>
      </c>
      <c r="C91" s="185" t="s">
        <v>164</v>
      </c>
      <c r="D91" s="186">
        <v>0.8510392</v>
      </c>
      <c r="E91" s="187">
        <v>1.2772499999999998</v>
      </c>
      <c r="F91" s="377">
        <v>5633.8565452000012</v>
      </c>
      <c r="G91" s="330">
        <v>5797.9962946000014</v>
      </c>
      <c r="H91" s="330">
        <v>5797.9962946000014</v>
      </c>
      <c r="I91" s="483">
        <v>5797.9962946000014</v>
      </c>
      <c r="J91" s="340">
        <v>5963.4766095999994</v>
      </c>
      <c r="K91" s="340">
        <v>6128.9569246000019</v>
      </c>
      <c r="L91" s="341">
        <v>6294.4372395999999</v>
      </c>
      <c r="M91" s="18"/>
    </row>
    <row r="92" spans="1:13">
      <c r="A92" s="12"/>
      <c r="B92" s="388" t="s">
        <v>165</v>
      </c>
      <c r="C92" s="185" t="s">
        <v>166</v>
      </c>
      <c r="D92" s="186">
        <v>0.82910519999999999</v>
      </c>
      <c r="E92" s="187">
        <v>1.2444999999999997</v>
      </c>
      <c r="F92" s="377">
        <v>5510.769449200001</v>
      </c>
      <c r="G92" s="330">
        <v>5670.6923992000002</v>
      </c>
      <c r="H92" s="330">
        <v>5670.6923992000002</v>
      </c>
      <c r="I92" s="483">
        <v>5670.6923992000002</v>
      </c>
      <c r="J92" s="340">
        <v>5831.9296292000008</v>
      </c>
      <c r="K92" s="340">
        <v>5993.1668592000005</v>
      </c>
      <c r="L92" s="341">
        <v>6154.4040892000003</v>
      </c>
      <c r="M92" s="11"/>
    </row>
    <row r="93" spans="1:13" ht="15.75" thickBot="1">
      <c r="A93" s="19"/>
      <c r="B93" s="389" t="s">
        <v>167</v>
      </c>
      <c r="C93" s="193" t="s">
        <v>168</v>
      </c>
      <c r="D93" s="194">
        <v>0.80717120000000009</v>
      </c>
      <c r="E93" s="195">
        <v>1.2117499999999999</v>
      </c>
      <c r="F93" s="385">
        <v>5343.587126200001</v>
      </c>
      <c r="G93" s="333">
        <v>5499.3195624000018</v>
      </c>
      <c r="H93" s="333">
        <v>5499.3195624000018</v>
      </c>
      <c r="I93" s="485">
        <v>5499.3195624000018</v>
      </c>
      <c r="J93" s="362">
        <v>5656.3137074000015</v>
      </c>
      <c r="K93" s="362">
        <v>5813.3078524000002</v>
      </c>
      <c r="L93" s="364">
        <v>5970.3019974000008</v>
      </c>
      <c r="M93" s="18"/>
    </row>
    <row r="94" spans="1:13">
      <c r="A94" s="19"/>
      <c r="B94" s="386" t="s">
        <v>169</v>
      </c>
      <c r="C94" s="201" t="s">
        <v>170</v>
      </c>
      <c r="D94" s="202">
        <v>0.78523719999999997</v>
      </c>
      <c r="E94" s="203">
        <v>1.1789999999999998</v>
      </c>
      <c r="F94" s="423">
        <v>5219.4569279999996</v>
      </c>
      <c r="G94" s="326">
        <v>5219.2646070000001</v>
      </c>
      <c r="H94" s="326">
        <v>5219.2646070000001</v>
      </c>
      <c r="I94" s="484">
        <v>5372.0156670000006</v>
      </c>
      <c r="J94" s="326">
        <v>5372.0156670000006</v>
      </c>
      <c r="K94" s="326">
        <v>5372.0156670000006</v>
      </c>
      <c r="L94" s="327">
        <v>5524.7667269999993</v>
      </c>
      <c r="M94" s="5"/>
    </row>
    <row r="95" spans="1:13">
      <c r="A95" s="12"/>
      <c r="B95" s="388" t="s">
        <v>171</v>
      </c>
      <c r="C95" s="185" t="s">
        <v>172</v>
      </c>
      <c r="D95" s="186">
        <v>0.76330319999999996</v>
      </c>
      <c r="E95" s="187">
        <v>1.14625</v>
      </c>
      <c r="F95" s="377">
        <v>5096.1927679999999</v>
      </c>
      <c r="G95" s="330">
        <v>5096.2037966000007</v>
      </c>
      <c r="H95" s="330">
        <v>5096.2037966000007</v>
      </c>
      <c r="I95" s="483">
        <v>5244.7117716000002</v>
      </c>
      <c r="J95" s="330">
        <v>5244.7117716000002</v>
      </c>
      <c r="K95" s="330">
        <v>5244.7117716000002</v>
      </c>
      <c r="L95" s="341">
        <v>5393.2197465999989</v>
      </c>
      <c r="M95" s="20"/>
    </row>
    <row r="96" spans="1:13">
      <c r="A96" s="19"/>
      <c r="B96" s="388" t="s">
        <v>173</v>
      </c>
      <c r="C96" s="185" t="s">
        <v>174</v>
      </c>
      <c r="D96" s="186">
        <v>0.74136920000000006</v>
      </c>
      <c r="E96" s="187">
        <v>1.1134999999999999</v>
      </c>
      <c r="F96" s="377">
        <v>4929.0740447999997</v>
      </c>
      <c r="G96" s="330">
        <v>4929.0740447999997</v>
      </c>
      <c r="H96" s="330">
        <v>4929.0740447999997</v>
      </c>
      <c r="I96" s="483">
        <v>5073.3389348000019</v>
      </c>
      <c r="J96" s="330">
        <v>5073.3389348000019</v>
      </c>
      <c r="K96" s="330">
        <v>5073.3389348000019</v>
      </c>
      <c r="L96" s="341">
        <v>5217.6038248000013</v>
      </c>
      <c r="M96" s="11"/>
    </row>
    <row r="97" spans="1:13">
      <c r="A97" s="10"/>
      <c r="B97" s="388" t="s">
        <v>175</v>
      </c>
      <c r="C97" s="185" t="s">
        <v>176</v>
      </c>
      <c r="D97" s="186">
        <v>0.71943519999999994</v>
      </c>
      <c r="E97" s="187">
        <v>1.0807499999999999</v>
      </c>
      <c r="F97" s="377">
        <v>4806.0132344000012</v>
      </c>
      <c r="G97" s="330">
        <v>4806.0132344000012</v>
      </c>
      <c r="H97" s="330">
        <v>4806.0132344000012</v>
      </c>
      <c r="I97" s="483">
        <v>4946.0350393999997</v>
      </c>
      <c r="J97" s="330">
        <v>4946.0350393999997</v>
      </c>
      <c r="K97" s="330">
        <v>4946.0350393999997</v>
      </c>
      <c r="L97" s="341">
        <v>5086.0568444000019</v>
      </c>
      <c r="M97" s="11"/>
    </row>
    <row r="98" spans="1:13">
      <c r="A98" s="4"/>
      <c r="B98" s="388" t="s">
        <v>177</v>
      </c>
      <c r="C98" s="185" t="s">
        <v>178</v>
      </c>
      <c r="D98" s="186">
        <v>0.69750120000000004</v>
      </c>
      <c r="E98" s="187">
        <v>1.0479999999999998</v>
      </c>
      <c r="F98" s="377">
        <v>4682.9524239999992</v>
      </c>
      <c r="G98" s="330">
        <v>4682.9524239999992</v>
      </c>
      <c r="H98" s="330">
        <v>4682.9524239999992</v>
      </c>
      <c r="I98" s="483">
        <v>4818.7311440000003</v>
      </c>
      <c r="J98" s="330">
        <v>4818.7311440000003</v>
      </c>
      <c r="K98" s="330">
        <v>4818.7311440000003</v>
      </c>
      <c r="L98" s="341">
        <v>4954.5098639999987</v>
      </c>
      <c r="M98" s="20"/>
    </row>
    <row r="99" spans="1:13" ht="15.75" thickBot="1">
      <c r="A99" s="19"/>
      <c r="B99" s="389" t="s">
        <v>179</v>
      </c>
      <c r="C99" s="193" t="s">
        <v>180</v>
      </c>
      <c r="D99" s="194">
        <v>0.67556720000000003</v>
      </c>
      <c r="E99" s="195">
        <v>1.01525</v>
      </c>
      <c r="F99" s="385">
        <v>4559.8916136000007</v>
      </c>
      <c r="G99" s="333">
        <v>4559.8916136000007</v>
      </c>
      <c r="H99" s="333">
        <v>4559.8916136000007</v>
      </c>
      <c r="I99" s="485">
        <v>4691.4272486000027</v>
      </c>
      <c r="J99" s="333">
        <v>4691.4272486000027</v>
      </c>
      <c r="K99" s="333">
        <v>4691.4272486000027</v>
      </c>
      <c r="L99" s="364">
        <v>4822.9628836000002</v>
      </c>
      <c r="M99" s="5"/>
    </row>
    <row r="100" spans="1:13">
      <c r="A100" s="4"/>
      <c r="B100" s="386" t="s">
        <v>181</v>
      </c>
      <c r="C100" s="201" t="s">
        <v>182</v>
      </c>
      <c r="D100" s="202">
        <v>0.65363320000000003</v>
      </c>
      <c r="E100" s="203">
        <v>0.98250000000000004</v>
      </c>
      <c r="F100" s="423">
        <v>4392.7618618000006</v>
      </c>
      <c r="G100" s="326">
        <v>4392.7618618000006</v>
      </c>
      <c r="H100" s="326">
        <v>4392.7618618000006</v>
      </c>
      <c r="I100" s="484">
        <v>4392.7618618000006</v>
      </c>
      <c r="J100" s="326">
        <v>4392.7618618000006</v>
      </c>
      <c r="K100" s="326">
        <v>4520.0544118000007</v>
      </c>
      <c r="L100" s="454">
        <v>4520.0544118000007</v>
      </c>
      <c r="M100" s="18"/>
    </row>
    <row r="101" spans="1:13">
      <c r="A101" s="10"/>
      <c r="B101" s="388" t="s">
        <v>183</v>
      </c>
      <c r="C101" s="185" t="s">
        <v>184</v>
      </c>
      <c r="D101" s="186">
        <v>0.63169919999999991</v>
      </c>
      <c r="E101" s="187">
        <v>0.94974999999999987</v>
      </c>
      <c r="F101" s="377">
        <v>4269.7010513999994</v>
      </c>
      <c r="G101" s="330">
        <v>4269.7010513999994</v>
      </c>
      <c r="H101" s="330">
        <v>4269.7010513999994</v>
      </c>
      <c r="I101" s="483">
        <v>4269.7010513999994</v>
      </c>
      <c r="J101" s="330">
        <v>4269.7010513999994</v>
      </c>
      <c r="K101" s="330">
        <v>4392.7505163999995</v>
      </c>
      <c r="L101" s="394">
        <v>4392.7505163999995</v>
      </c>
      <c r="M101" s="20"/>
    </row>
    <row r="102" spans="1:13">
      <c r="A102" s="12"/>
      <c r="B102" s="388" t="s">
        <v>185</v>
      </c>
      <c r="C102" s="185" t="s">
        <v>186</v>
      </c>
      <c r="D102" s="186">
        <v>0.60976520000000001</v>
      </c>
      <c r="E102" s="187">
        <v>0.91699999999999982</v>
      </c>
      <c r="F102" s="377">
        <v>4102.5712996000002</v>
      </c>
      <c r="G102" s="330">
        <v>4102.5712996000002</v>
      </c>
      <c r="H102" s="330">
        <v>4102.5712996000002</v>
      </c>
      <c r="I102" s="483">
        <v>4102.5712996000002</v>
      </c>
      <c r="J102" s="330">
        <v>4102.5712996000002</v>
      </c>
      <c r="K102" s="330">
        <v>4221.3776796000002</v>
      </c>
      <c r="L102" s="394">
        <v>4221.3776796000002</v>
      </c>
      <c r="M102" s="5"/>
    </row>
    <row r="103" spans="1:13">
      <c r="A103" s="19"/>
      <c r="B103" s="388" t="s">
        <v>187</v>
      </c>
      <c r="C103" s="185" t="s">
        <v>188</v>
      </c>
      <c r="D103" s="186">
        <v>0.58783120000000011</v>
      </c>
      <c r="E103" s="187">
        <v>0.88424999999999998</v>
      </c>
      <c r="F103" s="377">
        <v>3979.5104892000004</v>
      </c>
      <c r="G103" s="330">
        <v>3979.5104892000004</v>
      </c>
      <c r="H103" s="330">
        <v>3979.5104892000004</v>
      </c>
      <c r="I103" s="483">
        <v>3979.5104892000004</v>
      </c>
      <c r="J103" s="330">
        <v>3979.5104892000004</v>
      </c>
      <c r="K103" s="330">
        <v>4094.0737842000008</v>
      </c>
      <c r="L103" s="394">
        <v>4094.0737842000008</v>
      </c>
      <c r="M103" s="11"/>
    </row>
    <row r="104" spans="1:13">
      <c r="A104" s="19"/>
      <c r="B104" s="388" t="s">
        <v>189</v>
      </c>
      <c r="C104" s="185" t="s">
        <v>190</v>
      </c>
      <c r="D104" s="186">
        <v>0.56589719999999999</v>
      </c>
      <c r="E104" s="187">
        <v>0.85149999999999992</v>
      </c>
      <c r="F104" s="377">
        <v>3856.4496788000006</v>
      </c>
      <c r="G104" s="330">
        <v>3856.4496788000006</v>
      </c>
      <c r="H104" s="330">
        <v>3856.4496788000006</v>
      </c>
      <c r="I104" s="483">
        <v>3856.4496788000006</v>
      </c>
      <c r="J104" s="330">
        <v>3856.4496788000006</v>
      </c>
      <c r="K104" s="330">
        <v>3966.7698888000004</v>
      </c>
      <c r="L104" s="394">
        <v>3966.7698888000004</v>
      </c>
      <c r="M104" s="5"/>
    </row>
    <row r="105" spans="1:13" ht="15.75" thickBot="1">
      <c r="A105" s="12"/>
      <c r="B105" s="389" t="s">
        <v>191</v>
      </c>
      <c r="C105" s="193" t="s">
        <v>192</v>
      </c>
      <c r="D105" s="194">
        <v>0.54396319999999998</v>
      </c>
      <c r="E105" s="195">
        <v>0.81874999999999998</v>
      </c>
      <c r="F105" s="385">
        <v>3733.3888684000008</v>
      </c>
      <c r="G105" s="363">
        <v>3733.3888684000008</v>
      </c>
      <c r="H105" s="363">
        <v>3733.3888684000008</v>
      </c>
      <c r="I105" s="706">
        <v>3733.3888684000008</v>
      </c>
      <c r="J105" s="363">
        <v>3733.3888684000008</v>
      </c>
      <c r="K105" s="363">
        <v>3839.4659934000006</v>
      </c>
      <c r="L105" s="395">
        <v>3839.4659934000006</v>
      </c>
      <c r="M105" s="18"/>
    </row>
    <row r="106" spans="1:13">
      <c r="A106" s="10"/>
      <c r="B106" s="386" t="s">
        <v>193</v>
      </c>
      <c r="C106" s="201" t="s">
        <v>194</v>
      </c>
      <c r="D106" s="202">
        <v>0.52202919999999997</v>
      </c>
      <c r="E106" s="203">
        <v>0.78599999999999992</v>
      </c>
      <c r="F106" s="396">
        <v>3566.2591166000002</v>
      </c>
      <c r="G106" s="307">
        <v>3566.2591166000002</v>
      </c>
      <c r="H106" s="307">
        <v>3566.2591166000002</v>
      </c>
      <c r="I106" s="707">
        <v>3566.2591166000002</v>
      </c>
      <c r="J106" s="307">
        <v>3566.2591166000002</v>
      </c>
      <c r="K106" s="307">
        <v>3566.2591166000002</v>
      </c>
      <c r="L106" s="399">
        <v>3566.2591166000002</v>
      </c>
      <c r="M106" s="20"/>
    </row>
    <row r="107" spans="1:13">
      <c r="A107" s="4"/>
      <c r="B107" s="388" t="s">
        <v>195</v>
      </c>
      <c r="C107" s="177" t="s">
        <v>196</v>
      </c>
      <c r="D107" s="186">
        <v>0.50009519999999996</v>
      </c>
      <c r="E107" s="187">
        <v>0.75324999999999986</v>
      </c>
      <c r="F107" s="400">
        <v>3443.1983062000004</v>
      </c>
      <c r="G107" s="352">
        <v>3443.1983062000004</v>
      </c>
      <c r="H107" s="352">
        <v>3443.1983062000004</v>
      </c>
      <c r="I107" s="487">
        <v>3443.1983062000004</v>
      </c>
      <c r="J107" s="352">
        <v>3443.1983062000004</v>
      </c>
      <c r="K107" s="352">
        <v>3443.1983062000004</v>
      </c>
      <c r="L107" s="403">
        <v>3443.1983062000004</v>
      </c>
      <c r="M107" s="20"/>
    </row>
    <row r="108" spans="1:13">
      <c r="A108" s="12"/>
      <c r="B108" s="388" t="s">
        <v>197</v>
      </c>
      <c r="C108" s="177" t="s">
        <v>198</v>
      </c>
      <c r="D108" s="186">
        <v>0.47816120000000001</v>
      </c>
      <c r="E108" s="187">
        <v>0.72049999999999992</v>
      </c>
      <c r="F108" s="400">
        <v>3276.0685544000003</v>
      </c>
      <c r="G108" s="352">
        <v>3276.0685544000003</v>
      </c>
      <c r="H108" s="352">
        <v>3276.0685544000003</v>
      </c>
      <c r="I108" s="487">
        <v>3276.0685544000003</v>
      </c>
      <c r="J108" s="352">
        <v>3276.0685544000003</v>
      </c>
      <c r="K108" s="352">
        <v>3276.0685544000003</v>
      </c>
      <c r="L108" s="403">
        <v>3276.0685544000003</v>
      </c>
      <c r="M108" s="5"/>
    </row>
    <row r="109" spans="1:13">
      <c r="A109" s="10"/>
      <c r="B109" s="388" t="s">
        <v>199</v>
      </c>
      <c r="C109" s="177" t="s">
        <v>200</v>
      </c>
      <c r="D109" s="186">
        <v>0.4562272</v>
      </c>
      <c r="E109" s="187">
        <v>0.68774999999999997</v>
      </c>
      <c r="F109" s="400">
        <v>3153.007744</v>
      </c>
      <c r="G109" s="352">
        <v>3153.007744</v>
      </c>
      <c r="H109" s="352">
        <v>3153.007744</v>
      </c>
      <c r="I109" s="487">
        <v>3153.007744</v>
      </c>
      <c r="J109" s="352">
        <v>3153.007744</v>
      </c>
      <c r="K109" s="352">
        <v>3153.007744</v>
      </c>
      <c r="L109" s="403">
        <v>3153.007744</v>
      </c>
      <c r="M109" s="18"/>
    </row>
    <row r="110" spans="1:13">
      <c r="A110" s="10"/>
      <c r="B110" s="388" t="s">
        <v>201</v>
      </c>
      <c r="C110" s="177" t="s">
        <v>202</v>
      </c>
      <c r="D110" s="186">
        <v>0.43429319999999999</v>
      </c>
      <c r="E110" s="187">
        <v>0.65500000000000003</v>
      </c>
      <c r="F110" s="400">
        <v>3029.9469335999997</v>
      </c>
      <c r="G110" s="352">
        <v>3029.9469335999997</v>
      </c>
      <c r="H110" s="352">
        <v>3029.9469335999997</v>
      </c>
      <c r="I110" s="487">
        <v>3029.9469335999997</v>
      </c>
      <c r="J110" s="352">
        <v>3029.9469335999997</v>
      </c>
      <c r="K110" s="352">
        <v>3029.9469335999997</v>
      </c>
      <c r="L110" s="403">
        <v>3029.9469335999997</v>
      </c>
      <c r="M110" s="18"/>
    </row>
    <row r="111" spans="1:13" ht="15.75" thickBot="1">
      <c r="A111" s="10"/>
      <c r="B111" s="389" t="s">
        <v>203</v>
      </c>
      <c r="C111" s="404" t="s">
        <v>204</v>
      </c>
      <c r="D111" s="194">
        <v>0.41235919999999998</v>
      </c>
      <c r="E111" s="195">
        <v>0.62224999999999986</v>
      </c>
      <c r="F111" s="405">
        <v>2906.8861231999995</v>
      </c>
      <c r="G111" s="321">
        <v>2906.8861231999995</v>
      </c>
      <c r="H111" s="321">
        <v>2906.8861231999995</v>
      </c>
      <c r="I111" s="504">
        <v>2906.8861231999995</v>
      </c>
      <c r="J111" s="321">
        <v>2906.8861231999995</v>
      </c>
      <c r="K111" s="321">
        <v>2906.8861231999995</v>
      </c>
      <c r="L111" s="408">
        <v>2906.8861231999995</v>
      </c>
      <c r="M111" s="11"/>
    </row>
    <row r="112" spans="1:13">
      <c r="A112" s="4"/>
      <c r="B112" s="409" t="s">
        <v>205</v>
      </c>
      <c r="C112" s="177" t="s">
        <v>206</v>
      </c>
      <c r="D112" s="178">
        <v>0.39042520000000003</v>
      </c>
      <c r="E112" s="179">
        <v>0.58949999999999991</v>
      </c>
      <c r="F112" s="472">
        <v>2739.7563714000007</v>
      </c>
      <c r="G112" s="314">
        <v>2739.7563714000007</v>
      </c>
      <c r="H112" s="314">
        <v>2739.7563714000007</v>
      </c>
      <c r="I112" s="486">
        <v>2739.7563714000007</v>
      </c>
      <c r="J112" s="314">
        <v>2739.7563714000007</v>
      </c>
      <c r="K112" s="314">
        <v>2739.7563714000007</v>
      </c>
      <c r="L112" s="403">
        <v>2739.7563714000007</v>
      </c>
      <c r="M112" s="20"/>
    </row>
    <row r="113" spans="1:13">
      <c r="A113" s="12"/>
      <c r="B113" s="388" t="s">
        <v>207</v>
      </c>
      <c r="C113" s="177" t="s">
        <v>208</v>
      </c>
      <c r="D113" s="186">
        <v>0.36849120000000002</v>
      </c>
      <c r="E113" s="187">
        <v>0.55674999999999997</v>
      </c>
      <c r="F113" s="400">
        <v>2616.695561</v>
      </c>
      <c r="G113" s="352">
        <v>2616.695561</v>
      </c>
      <c r="H113" s="352">
        <v>2616.695561</v>
      </c>
      <c r="I113" s="487">
        <v>2616.695561</v>
      </c>
      <c r="J113" s="352">
        <v>2616.695561</v>
      </c>
      <c r="K113" s="352">
        <v>2616.695561</v>
      </c>
      <c r="L113" s="403">
        <v>2616.695561</v>
      </c>
      <c r="M113" s="11"/>
    </row>
    <row r="114" spans="1:13" ht="15.75" thickBot="1">
      <c r="A114" s="12"/>
      <c r="B114" s="410" t="s">
        <v>209</v>
      </c>
      <c r="C114" s="411" t="s">
        <v>210</v>
      </c>
      <c r="D114" s="248">
        <v>0.34655720000000001</v>
      </c>
      <c r="E114" s="249">
        <v>0.52399999999999991</v>
      </c>
      <c r="F114" s="405">
        <v>2493.6347506000002</v>
      </c>
      <c r="G114" s="321">
        <v>2493.6347506000002</v>
      </c>
      <c r="H114" s="321">
        <v>2493.6347506000002</v>
      </c>
      <c r="I114" s="504">
        <v>2493.6347506000002</v>
      </c>
      <c r="J114" s="321">
        <v>2493.6347506000002</v>
      </c>
      <c r="K114" s="321">
        <v>2493.6347506000002</v>
      </c>
      <c r="L114" s="408">
        <v>2493.6347506000002</v>
      </c>
      <c r="M114" s="11"/>
    </row>
    <row r="115" spans="1:13" ht="15.75" thickBot="1">
      <c r="A115" s="10"/>
      <c r="B115" s="719" t="s">
        <v>211</v>
      </c>
      <c r="C115" s="720"/>
      <c r="D115" s="720"/>
      <c r="E115" s="720"/>
      <c r="F115" s="720"/>
      <c r="G115" s="720"/>
      <c r="H115" s="720"/>
      <c r="I115" s="720"/>
      <c r="J115" s="720"/>
      <c r="K115" s="720"/>
      <c r="L115" s="721"/>
      <c r="M115" s="20"/>
    </row>
    <row r="116" spans="1:13">
      <c r="A116" s="19"/>
      <c r="B116" s="303" t="s">
        <v>212</v>
      </c>
      <c r="C116" s="412" t="s">
        <v>213</v>
      </c>
      <c r="D116" s="202">
        <v>2.9969999999999999</v>
      </c>
      <c r="E116" s="203">
        <v>4.3579999999999997</v>
      </c>
      <c r="F116" s="413">
        <v>29972.980607199999</v>
      </c>
      <c r="G116" s="306"/>
      <c r="H116" s="307"/>
      <c r="I116" s="476"/>
      <c r="J116" s="307"/>
      <c r="K116" s="308"/>
      <c r="L116" s="414"/>
      <c r="M116" s="20"/>
    </row>
    <row r="117" spans="1:13">
      <c r="A117" s="19"/>
      <c r="B117" s="310" t="s">
        <v>214</v>
      </c>
      <c r="C117" s="415" t="s">
        <v>215</v>
      </c>
      <c r="D117" s="186">
        <v>2.97</v>
      </c>
      <c r="E117" s="187">
        <v>4.32</v>
      </c>
      <c r="F117" s="416">
        <v>29684.931696600004</v>
      </c>
      <c r="G117" s="313"/>
      <c r="H117" s="314"/>
      <c r="I117" s="477"/>
      <c r="J117" s="314"/>
      <c r="K117" s="315"/>
      <c r="L117" s="417"/>
      <c r="M117" s="20"/>
    </row>
    <row r="118" spans="1:13">
      <c r="A118" s="19"/>
      <c r="B118" s="310" t="s">
        <v>216</v>
      </c>
      <c r="C118" s="415" t="s">
        <v>217</v>
      </c>
      <c r="D118" s="186">
        <v>2.944</v>
      </c>
      <c r="E118" s="187">
        <v>4.282</v>
      </c>
      <c r="F118" s="416">
        <v>29454.2992638</v>
      </c>
      <c r="G118" s="313"/>
      <c r="H118" s="314"/>
      <c r="I118" s="477"/>
      <c r="J118" s="314"/>
      <c r="K118" s="315"/>
      <c r="L118" s="417"/>
      <c r="M118" s="20"/>
    </row>
    <row r="119" spans="1:13">
      <c r="A119" s="19"/>
      <c r="B119" s="310" t="s">
        <v>218</v>
      </c>
      <c r="C119" s="415" t="s">
        <v>219</v>
      </c>
      <c r="D119" s="186">
        <v>2.9169999999999998</v>
      </c>
      <c r="E119" s="187">
        <v>4.2430000000000003</v>
      </c>
      <c r="F119" s="416">
        <v>29166.250353200001</v>
      </c>
      <c r="G119" s="313"/>
      <c r="H119" s="314"/>
      <c r="I119" s="477"/>
      <c r="J119" s="314"/>
      <c r="K119" s="315"/>
      <c r="L119" s="417"/>
      <c r="M119" s="20"/>
    </row>
    <row r="120" spans="1:13">
      <c r="A120" s="19"/>
      <c r="B120" s="310" t="s">
        <v>220</v>
      </c>
      <c r="C120" s="415" t="s">
        <v>221</v>
      </c>
      <c r="D120" s="186">
        <v>2.8919999999999999</v>
      </c>
      <c r="E120" s="187">
        <v>4.2039999999999997</v>
      </c>
      <c r="F120" s="416">
        <v>28938.642920399998</v>
      </c>
      <c r="G120" s="313"/>
      <c r="H120" s="314"/>
      <c r="I120" s="477"/>
      <c r="J120" s="314"/>
      <c r="K120" s="315"/>
      <c r="L120" s="417"/>
      <c r="M120" s="20"/>
    </row>
    <row r="121" spans="1:13" ht="15.75" thickBot="1">
      <c r="A121" s="19"/>
      <c r="B121" s="317" t="s">
        <v>222</v>
      </c>
      <c r="C121" s="418" t="s">
        <v>223</v>
      </c>
      <c r="D121" s="194">
        <v>2.8650000000000002</v>
      </c>
      <c r="E121" s="195">
        <v>4.165</v>
      </c>
      <c r="F121" s="419">
        <v>28650.594009800003</v>
      </c>
      <c r="G121" s="320"/>
      <c r="H121" s="420"/>
      <c r="I121" s="494"/>
      <c r="J121" s="420"/>
      <c r="K121" s="421"/>
      <c r="L121" s="422"/>
      <c r="M121" s="20"/>
    </row>
    <row r="122" spans="1:13">
      <c r="A122" s="4"/>
      <c r="B122" s="336" t="s">
        <v>224</v>
      </c>
      <c r="C122" s="374" t="s">
        <v>225</v>
      </c>
      <c r="D122" s="202">
        <v>2.8388051999999999</v>
      </c>
      <c r="E122" s="203">
        <v>4.1280000000000001</v>
      </c>
      <c r="F122" s="423">
        <v>26505.014718999995</v>
      </c>
      <c r="G122" s="326">
        <v>30252.385027</v>
      </c>
      <c r="H122" s="326">
        <v>32543.650926999995</v>
      </c>
      <c r="I122" s="484"/>
      <c r="J122" s="338"/>
      <c r="K122" s="338"/>
      <c r="L122" s="424"/>
      <c r="M122" s="11"/>
    </row>
    <row r="123" spans="1:13">
      <c r="A123" s="4"/>
      <c r="B123" s="339" t="s">
        <v>226</v>
      </c>
      <c r="C123" s="376" t="s">
        <v>227</v>
      </c>
      <c r="D123" s="186">
        <v>2.8124712000000001</v>
      </c>
      <c r="E123" s="187">
        <v>4.0897777777777771</v>
      </c>
      <c r="F123" s="377">
        <v>26238.250295799997</v>
      </c>
      <c r="G123" s="330">
        <v>29949.378426399999</v>
      </c>
      <c r="H123" s="330">
        <v>32219.428901400002</v>
      </c>
      <c r="I123" s="483"/>
      <c r="J123" s="340"/>
      <c r="K123" s="340"/>
      <c r="L123" s="425"/>
      <c r="M123" s="5"/>
    </row>
    <row r="124" spans="1:13">
      <c r="A124" s="19"/>
      <c r="B124" s="339" t="s">
        <v>228</v>
      </c>
      <c r="C124" s="376" t="s">
        <v>229</v>
      </c>
      <c r="D124" s="186">
        <v>2.7861372000000002</v>
      </c>
      <c r="E124" s="187">
        <v>4.0515555555555549</v>
      </c>
      <c r="F124" s="377">
        <v>26022.6070592</v>
      </c>
      <c r="G124" s="330">
        <v>29700.763303600001</v>
      </c>
      <c r="H124" s="330">
        <v>31949.598353599999</v>
      </c>
      <c r="I124" s="483"/>
      <c r="J124" s="340"/>
      <c r="K124" s="340"/>
      <c r="L124" s="425"/>
      <c r="M124" s="18"/>
    </row>
    <row r="125" spans="1:13">
      <c r="A125" s="12"/>
      <c r="B125" s="339" t="s">
        <v>230</v>
      </c>
      <c r="C125" s="376" t="s">
        <v>231</v>
      </c>
      <c r="D125" s="186">
        <v>2.7598032000000003</v>
      </c>
      <c r="E125" s="187">
        <v>4.0133333333333328</v>
      </c>
      <c r="F125" s="377">
        <v>25755.842636000005</v>
      </c>
      <c r="G125" s="330">
        <v>29397.756702999999</v>
      </c>
      <c r="H125" s="330">
        <v>31625.376328000006</v>
      </c>
      <c r="I125" s="483"/>
      <c r="J125" s="340"/>
      <c r="K125" s="340"/>
      <c r="L125" s="425"/>
      <c r="M125" s="18"/>
    </row>
    <row r="126" spans="1:13">
      <c r="A126" s="19"/>
      <c r="B126" s="339" t="s">
        <v>232</v>
      </c>
      <c r="C126" s="376" t="s">
        <v>233</v>
      </c>
      <c r="D126" s="186">
        <v>2.7334692000000005</v>
      </c>
      <c r="E126" s="187">
        <v>3.975111111111111</v>
      </c>
      <c r="F126" s="377">
        <v>25540.1993994</v>
      </c>
      <c r="G126" s="330">
        <v>29149.141580200005</v>
      </c>
      <c r="H126" s="330">
        <v>31355.545780200009</v>
      </c>
      <c r="I126" s="483"/>
      <c r="J126" s="340"/>
      <c r="K126" s="340"/>
      <c r="L126" s="425"/>
      <c r="M126" s="21"/>
    </row>
    <row r="127" spans="1:13" ht="15.75" thickBot="1">
      <c r="A127" s="19"/>
      <c r="B127" s="343" t="s">
        <v>234</v>
      </c>
      <c r="C127" s="384" t="s">
        <v>235</v>
      </c>
      <c r="D127" s="194">
        <v>2.7071352000000002</v>
      </c>
      <c r="E127" s="195">
        <v>3.9368888888888889</v>
      </c>
      <c r="F127" s="426">
        <v>25273.434976199998</v>
      </c>
      <c r="G127" s="354">
        <v>28846.134979599999</v>
      </c>
      <c r="H127" s="354">
        <v>31031.323754600002</v>
      </c>
      <c r="I127" s="489"/>
      <c r="J127" s="355"/>
      <c r="K127" s="355"/>
      <c r="L127" s="427"/>
      <c r="M127" s="22"/>
    </row>
    <row r="128" spans="1:13">
      <c r="A128" s="12"/>
      <c r="B128" s="336" t="s">
        <v>236</v>
      </c>
      <c r="C128" s="201" t="s">
        <v>237</v>
      </c>
      <c r="D128" s="202">
        <v>2.6808012000000003</v>
      </c>
      <c r="E128" s="203">
        <v>3.8986666666666658</v>
      </c>
      <c r="F128" s="428">
        <v>23759.4077296</v>
      </c>
      <c r="G128" s="349">
        <v>25567.957166800003</v>
      </c>
      <c r="H128" s="349">
        <v>28597.519856799998</v>
      </c>
      <c r="I128" s="488">
        <v>30761.493206800005</v>
      </c>
      <c r="J128" s="349"/>
      <c r="K128" s="349"/>
      <c r="L128" s="429"/>
      <c r="M128" s="23"/>
    </row>
    <row r="129" spans="1:13">
      <c r="A129" s="19"/>
      <c r="B129" s="339" t="s">
        <v>238</v>
      </c>
      <c r="C129" s="185" t="s">
        <v>239</v>
      </c>
      <c r="D129" s="186">
        <v>2.6544672</v>
      </c>
      <c r="E129" s="187">
        <v>3.8604444444444441</v>
      </c>
      <c r="F129" s="377">
        <v>23556.493748000001</v>
      </c>
      <c r="G129" s="330">
        <v>25349.043639000003</v>
      </c>
      <c r="H129" s="330">
        <v>28348.904734000003</v>
      </c>
      <c r="I129" s="483">
        <v>30491.662659000005</v>
      </c>
      <c r="J129" s="330"/>
      <c r="K129" s="330"/>
      <c r="L129" s="425"/>
      <c r="M129" s="22"/>
    </row>
    <row r="130" spans="1:13">
      <c r="A130" s="10"/>
      <c r="B130" s="378" t="s">
        <v>240</v>
      </c>
      <c r="C130" s="247" t="s">
        <v>241</v>
      </c>
      <c r="D130" s="186">
        <v>2.6281332000000002</v>
      </c>
      <c r="E130" s="187">
        <v>3.822222222222222</v>
      </c>
      <c r="F130" s="380">
        <v>23302.458579800001</v>
      </c>
      <c r="G130" s="345">
        <v>25075.7386334</v>
      </c>
      <c r="H130" s="345">
        <v>28045.898133399998</v>
      </c>
      <c r="I130" s="490">
        <v>30167.440633400005</v>
      </c>
      <c r="J130" s="345"/>
      <c r="K130" s="345"/>
      <c r="L130" s="430"/>
      <c r="M130" s="24"/>
    </row>
    <row r="131" spans="1:13">
      <c r="A131" s="4"/>
      <c r="B131" s="310" t="s">
        <v>242</v>
      </c>
      <c r="C131" s="311" t="s">
        <v>243</v>
      </c>
      <c r="D131" s="186">
        <v>2.6017992000000003</v>
      </c>
      <c r="E131" s="187">
        <v>3.7839999999999998</v>
      </c>
      <c r="F131" s="400">
        <v>23048.423411600001</v>
      </c>
      <c r="G131" s="352">
        <v>24802.433627800001</v>
      </c>
      <c r="H131" s="352">
        <v>27742.8915328</v>
      </c>
      <c r="I131" s="487">
        <v>29843.218607800005</v>
      </c>
      <c r="J131" s="352"/>
      <c r="K131" s="352"/>
      <c r="L131" s="431"/>
      <c r="M131" s="7"/>
    </row>
    <row r="132" spans="1:13">
      <c r="A132" s="4"/>
      <c r="B132" s="342" t="s">
        <v>244</v>
      </c>
      <c r="C132" s="177" t="s">
        <v>245</v>
      </c>
      <c r="D132" s="186">
        <v>2.5754652</v>
      </c>
      <c r="E132" s="187">
        <v>3.7457777777777777</v>
      </c>
      <c r="F132" s="423">
        <v>22845.509430000002</v>
      </c>
      <c r="G132" s="326">
        <v>24583.520100000005</v>
      </c>
      <c r="H132" s="326">
        <v>27494.276410000002</v>
      </c>
      <c r="I132" s="484">
        <v>28325.92107</v>
      </c>
      <c r="J132" s="326"/>
      <c r="K132" s="326"/>
      <c r="L132" s="424"/>
      <c r="M132" s="9"/>
    </row>
    <row r="133" spans="1:13" ht="15.75" thickBot="1">
      <c r="A133" s="12"/>
      <c r="B133" s="343" t="s">
        <v>246</v>
      </c>
      <c r="C133" s="193" t="s">
        <v>247</v>
      </c>
      <c r="D133" s="194">
        <v>2.5491311999999997</v>
      </c>
      <c r="E133" s="195">
        <v>3.707555555555555</v>
      </c>
      <c r="F133" s="385">
        <v>22591.474261799998</v>
      </c>
      <c r="G133" s="333">
        <v>24310.215094400002</v>
      </c>
      <c r="H133" s="333">
        <v>27191.269809399997</v>
      </c>
      <c r="I133" s="485">
        <v>28014.428299399999</v>
      </c>
      <c r="J133" s="333"/>
      <c r="K133" s="333"/>
      <c r="L133" s="432"/>
      <c r="M133" s="11"/>
    </row>
    <row r="134" spans="1:13">
      <c r="A134" s="19"/>
      <c r="B134" s="336" t="s">
        <v>248</v>
      </c>
      <c r="C134" s="374" t="s">
        <v>249</v>
      </c>
      <c r="D134" s="202">
        <v>2.5227972000000003</v>
      </c>
      <c r="E134" s="203">
        <v>3.6693333333333329</v>
      </c>
      <c r="F134" s="423">
        <v>21166.551800200003</v>
      </c>
      <c r="G134" s="326">
        <v>22461.9569266</v>
      </c>
      <c r="H134" s="326">
        <v>24091.301566599999</v>
      </c>
      <c r="I134" s="484">
        <v>26942.654686600003</v>
      </c>
      <c r="J134" s="326"/>
      <c r="K134" s="326"/>
      <c r="L134" s="424"/>
      <c r="M134" s="18"/>
    </row>
    <row r="135" spans="1:13">
      <c r="A135" s="19"/>
      <c r="B135" s="339" t="s">
        <v>250</v>
      </c>
      <c r="C135" s="376" t="s">
        <v>251</v>
      </c>
      <c r="D135" s="186">
        <v>2.4964632000000004</v>
      </c>
      <c r="E135" s="187">
        <v>3.6311111111111107</v>
      </c>
      <c r="F135" s="377">
        <v>20925.245887000001</v>
      </c>
      <c r="G135" s="330">
        <v>22205.624261000001</v>
      </c>
      <c r="H135" s="330">
        <v>23817.996561</v>
      </c>
      <c r="I135" s="483">
        <v>26639.648086000001</v>
      </c>
      <c r="J135" s="330"/>
      <c r="K135" s="330"/>
      <c r="L135" s="425"/>
      <c r="M135" s="5"/>
    </row>
    <row r="136" spans="1:13">
      <c r="A136" s="12"/>
      <c r="B136" s="339" t="s">
        <v>252</v>
      </c>
      <c r="C136" s="376" t="s">
        <v>253</v>
      </c>
      <c r="D136" s="186">
        <v>2.4701292000000001</v>
      </c>
      <c r="E136" s="187">
        <v>3.5928888888888886</v>
      </c>
      <c r="F136" s="377">
        <v>20735.061160400004</v>
      </c>
      <c r="G136" s="330">
        <v>22003.683073199998</v>
      </c>
      <c r="H136" s="330">
        <v>23599.083033200001</v>
      </c>
      <c r="I136" s="483">
        <v>26391.032963200003</v>
      </c>
      <c r="J136" s="330"/>
      <c r="K136" s="330"/>
      <c r="L136" s="425"/>
      <c r="M136" s="20"/>
    </row>
    <row r="137" spans="1:13">
      <c r="A137" s="10"/>
      <c r="B137" s="339" t="s">
        <v>254</v>
      </c>
      <c r="C137" s="376" t="s">
        <v>255</v>
      </c>
      <c r="D137" s="186">
        <v>2.4437951999999998</v>
      </c>
      <c r="E137" s="187">
        <v>3.5546666666666664</v>
      </c>
      <c r="F137" s="377">
        <v>20493.755247199999</v>
      </c>
      <c r="G137" s="330">
        <v>21747.350407600006</v>
      </c>
      <c r="H137" s="330">
        <v>23325.778027600001</v>
      </c>
      <c r="I137" s="483">
        <v>26088.026362600005</v>
      </c>
      <c r="J137" s="330"/>
      <c r="K137" s="330"/>
      <c r="L137" s="425"/>
      <c r="M137" s="11"/>
    </row>
    <row r="138" spans="1:13">
      <c r="A138" s="4"/>
      <c r="B138" s="339" t="s">
        <v>256</v>
      </c>
      <c r="C138" s="376" t="s">
        <v>257</v>
      </c>
      <c r="D138" s="186">
        <v>2.4174612</v>
      </c>
      <c r="E138" s="187">
        <v>3.5164444444444438</v>
      </c>
      <c r="F138" s="377">
        <v>20303.570520599998</v>
      </c>
      <c r="G138" s="330">
        <v>21545.4092198</v>
      </c>
      <c r="H138" s="330">
        <v>23106.864499799998</v>
      </c>
      <c r="I138" s="483">
        <v>25839.4112398</v>
      </c>
      <c r="J138" s="330"/>
      <c r="K138" s="330"/>
      <c r="L138" s="425"/>
      <c r="M138" s="11"/>
    </row>
    <row r="139" spans="1:13" ht="15.75" thickBot="1">
      <c r="A139" s="37"/>
      <c r="B139" s="343" t="s">
        <v>258</v>
      </c>
      <c r="C139" s="384" t="s">
        <v>259</v>
      </c>
      <c r="D139" s="194">
        <v>2.3911272000000001</v>
      </c>
      <c r="E139" s="195">
        <v>3.4782222222222217</v>
      </c>
      <c r="F139" s="426">
        <v>20062.264607399997</v>
      </c>
      <c r="G139" s="354">
        <v>21289.076554200004</v>
      </c>
      <c r="H139" s="354">
        <v>22833.559494199999</v>
      </c>
      <c r="I139" s="489">
        <v>25536.404639200002</v>
      </c>
      <c r="J139" s="354"/>
      <c r="K139" s="354"/>
      <c r="L139" s="427"/>
      <c r="M139" s="20"/>
    </row>
    <row r="140" spans="1:13">
      <c r="A140" s="8"/>
      <c r="B140" s="336" t="s">
        <v>260</v>
      </c>
      <c r="C140" s="374" t="s">
        <v>261</v>
      </c>
      <c r="D140" s="202">
        <v>2.3647932000000003</v>
      </c>
      <c r="E140" s="203">
        <v>3.44</v>
      </c>
      <c r="F140" s="428">
        <v>18578.597228800001</v>
      </c>
      <c r="G140" s="349">
        <v>19872.079880800004</v>
      </c>
      <c r="H140" s="349">
        <v>21017.712830800006</v>
      </c>
      <c r="I140" s="488">
        <v>22614.645966400003</v>
      </c>
      <c r="J140" s="349">
        <v>26051.544816400004</v>
      </c>
      <c r="K140" s="350"/>
      <c r="L140" s="425"/>
      <c r="M140" s="5"/>
    </row>
    <row r="141" spans="1:13">
      <c r="A141" s="38"/>
      <c r="B141" s="339" t="s">
        <v>262</v>
      </c>
      <c r="C141" s="376" t="s">
        <v>263</v>
      </c>
      <c r="D141" s="186">
        <v>2.3384592000000004</v>
      </c>
      <c r="E141" s="187">
        <v>3.4017777777777778</v>
      </c>
      <c r="F141" s="377">
        <v>18353.454693600004</v>
      </c>
      <c r="G141" s="330">
        <v>19630.773967600006</v>
      </c>
      <c r="H141" s="330">
        <v>20763.677662600003</v>
      </c>
      <c r="I141" s="483">
        <v>22341.340960800004</v>
      </c>
      <c r="J141" s="330">
        <v>25740.052045800003</v>
      </c>
      <c r="K141" s="340"/>
      <c r="L141" s="425"/>
      <c r="M141" s="18"/>
    </row>
    <row r="142" spans="1:13">
      <c r="A142" s="8"/>
      <c r="B142" s="339" t="s">
        <v>264</v>
      </c>
      <c r="C142" s="376" t="s">
        <v>265</v>
      </c>
      <c r="D142" s="186">
        <v>2.3121252000000001</v>
      </c>
      <c r="E142" s="187">
        <v>3.3635555555555556</v>
      </c>
      <c r="F142" s="377">
        <v>18175.594741000001</v>
      </c>
      <c r="G142" s="330">
        <v>19440.589241000001</v>
      </c>
      <c r="H142" s="330">
        <v>20560.763680999997</v>
      </c>
      <c r="I142" s="483">
        <v>22122.427433000004</v>
      </c>
      <c r="J142" s="330">
        <v>25482.950753000005</v>
      </c>
      <c r="K142" s="340"/>
      <c r="L142" s="425"/>
      <c r="M142" s="21"/>
    </row>
    <row r="143" spans="1:13">
      <c r="A143" s="39"/>
      <c r="B143" s="339" t="s">
        <v>266</v>
      </c>
      <c r="C143" s="376" t="s">
        <v>267</v>
      </c>
      <c r="D143" s="186">
        <v>2.2857912000000002</v>
      </c>
      <c r="E143" s="187">
        <v>3.3253333333333326</v>
      </c>
      <c r="F143" s="377">
        <v>17950.452205800008</v>
      </c>
      <c r="G143" s="330">
        <v>19199.283327799996</v>
      </c>
      <c r="H143" s="330">
        <v>20306.7285128</v>
      </c>
      <c r="I143" s="483">
        <v>21849.122427400001</v>
      </c>
      <c r="J143" s="330">
        <v>25171.457982399999</v>
      </c>
      <c r="K143" s="340"/>
      <c r="L143" s="425"/>
      <c r="M143" s="22"/>
    </row>
    <row r="144" spans="1:13">
      <c r="A144" s="40"/>
      <c r="B144" s="339" t="s">
        <v>268</v>
      </c>
      <c r="C144" s="376" t="s">
        <v>269</v>
      </c>
      <c r="D144" s="186">
        <v>2.2594571999999999</v>
      </c>
      <c r="E144" s="187">
        <v>3.2871111111111109</v>
      </c>
      <c r="F144" s="377">
        <v>17772.592253199997</v>
      </c>
      <c r="G144" s="330">
        <v>19009.098601199999</v>
      </c>
      <c r="H144" s="330">
        <v>20103.814531199998</v>
      </c>
      <c r="I144" s="483">
        <v>21630.208899599998</v>
      </c>
      <c r="J144" s="330">
        <v>24914.356689599997</v>
      </c>
      <c r="K144" s="340"/>
      <c r="L144" s="425"/>
      <c r="M144" s="23"/>
    </row>
    <row r="145" spans="1:13" ht="15.75" thickBot="1">
      <c r="A145" s="41"/>
      <c r="B145" s="343" t="s">
        <v>270</v>
      </c>
      <c r="C145" s="384" t="s">
        <v>271</v>
      </c>
      <c r="D145" s="194">
        <v>2.2331232000000001</v>
      </c>
      <c r="E145" s="195">
        <v>3.2488888888888887</v>
      </c>
      <c r="F145" s="380">
        <v>17547.449717999996</v>
      </c>
      <c r="G145" s="345">
        <v>18767.792687999998</v>
      </c>
      <c r="H145" s="345">
        <v>19849.779362999998</v>
      </c>
      <c r="I145" s="490">
        <v>21356.903893999999</v>
      </c>
      <c r="J145" s="345">
        <v>24602.863919000003</v>
      </c>
      <c r="K145" s="346"/>
      <c r="L145" s="427"/>
      <c r="M145" s="22"/>
    </row>
    <row r="146" spans="1:13">
      <c r="A146" s="19"/>
      <c r="B146" s="336" t="s">
        <v>272</v>
      </c>
      <c r="C146" s="374" t="s">
        <v>273</v>
      </c>
      <c r="D146" s="202">
        <v>2.2067892000000007</v>
      </c>
      <c r="E146" s="203">
        <v>3.2106666666666666</v>
      </c>
      <c r="F146" s="348">
        <v>16554.541969200003</v>
      </c>
      <c r="G146" s="349">
        <v>17678.726322800005</v>
      </c>
      <c r="H146" s="349">
        <v>18391.564602800005</v>
      </c>
      <c r="I146" s="488">
        <v>19952.163334799996</v>
      </c>
      <c r="J146" s="349">
        <v>22152.856308400002</v>
      </c>
      <c r="K146" s="349">
        <v>24291.371148400005</v>
      </c>
      <c r="L146" s="433"/>
      <c r="M146" s="24"/>
    </row>
    <row r="147" spans="1:13">
      <c r="A147" s="4"/>
      <c r="B147" s="339" t="s">
        <v>274</v>
      </c>
      <c r="C147" s="376" t="s">
        <v>275</v>
      </c>
      <c r="D147" s="186">
        <v>2.1804552000000004</v>
      </c>
      <c r="E147" s="187">
        <v>3.1724444444444444</v>
      </c>
      <c r="F147" s="328">
        <v>16340.069801400001</v>
      </c>
      <c r="G147" s="330">
        <v>17449.340702600002</v>
      </c>
      <c r="H147" s="330">
        <v>18153.692812600006</v>
      </c>
      <c r="I147" s="483">
        <v>19693.885081600001</v>
      </c>
      <c r="J147" s="330">
        <v>21866.822047800004</v>
      </c>
      <c r="K147" s="330">
        <v>23979.878377800003</v>
      </c>
      <c r="L147" s="434"/>
      <c r="M147" s="7"/>
    </row>
    <row r="148" spans="1:13">
      <c r="A148" s="10"/>
      <c r="B148" s="339" t="s">
        <v>276</v>
      </c>
      <c r="C148" s="376" t="s">
        <v>277</v>
      </c>
      <c r="D148" s="186">
        <v>2.1541212000000001</v>
      </c>
      <c r="E148" s="187">
        <v>3.1342222222222218</v>
      </c>
      <c r="F148" s="328">
        <v>16169.666574999999</v>
      </c>
      <c r="G148" s="330">
        <v>17267.237665000001</v>
      </c>
      <c r="H148" s="330">
        <v>17963.103605</v>
      </c>
      <c r="I148" s="483">
        <v>19486.728015000004</v>
      </c>
      <c r="J148" s="330">
        <v>21635.179265000002</v>
      </c>
      <c r="K148" s="330">
        <v>23722.777084999998</v>
      </c>
      <c r="L148" s="434"/>
      <c r="M148" s="9"/>
    </row>
    <row r="149" spans="1:13">
      <c r="A149" s="12"/>
      <c r="B149" s="339" t="s">
        <v>278</v>
      </c>
      <c r="C149" s="376" t="s">
        <v>279</v>
      </c>
      <c r="D149" s="186">
        <v>2.1277872000000002</v>
      </c>
      <c r="E149" s="187">
        <v>3.0959999999999996</v>
      </c>
      <c r="F149" s="328">
        <v>15955.194407199999</v>
      </c>
      <c r="G149" s="330">
        <v>17037.852044799998</v>
      </c>
      <c r="H149" s="330">
        <v>17725.231814800001</v>
      </c>
      <c r="I149" s="483">
        <v>19228.449761800002</v>
      </c>
      <c r="J149" s="330">
        <v>21349.145004400001</v>
      </c>
      <c r="K149" s="330">
        <v>23411.2843144</v>
      </c>
      <c r="L149" s="434"/>
      <c r="M149" s="11"/>
    </row>
    <row r="150" spans="1:13">
      <c r="A150" s="19"/>
      <c r="B150" s="339" t="s">
        <v>280</v>
      </c>
      <c r="C150" s="376" t="s">
        <v>281</v>
      </c>
      <c r="D150" s="186">
        <v>2.1014532000000004</v>
      </c>
      <c r="E150" s="187">
        <v>3.0577777777777775</v>
      </c>
      <c r="F150" s="328">
        <v>15784.791180800001</v>
      </c>
      <c r="G150" s="330">
        <v>16855.7490072</v>
      </c>
      <c r="H150" s="330">
        <v>17534.642607199999</v>
      </c>
      <c r="I150" s="483">
        <v>19021.292695200002</v>
      </c>
      <c r="J150" s="330">
        <v>21117.502221600003</v>
      </c>
      <c r="K150" s="330">
        <v>23154.183021600002</v>
      </c>
      <c r="L150" s="434"/>
      <c r="M150" s="18"/>
    </row>
    <row r="151" spans="1:13" ht="15.75" thickBot="1">
      <c r="A151" s="19"/>
      <c r="B151" s="343" t="s">
        <v>282</v>
      </c>
      <c r="C151" s="384" t="s">
        <v>283</v>
      </c>
      <c r="D151" s="194">
        <v>2.0751192000000001</v>
      </c>
      <c r="E151" s="195">
        <v>3.0195555555555553</v>
      </c>
      <c r="F151" s="344">
        <v>15570.319013000002</v>
      </c>
      <c r="G151" s="345">
        <v>16626.363387000005</v>
      </c>
      <c r="H151" s="345">
        <v>17296.770817000001</v>
      </c>
      <c r="I151" s="490">
        <v>18763.014442</v>
      </c>
      <c r="J151" s="345">
        <v>20831.467961000006</v>
      </c>
      <c r="K151" s="345">
        <v>22842.690251000004</v>
      </c>
      <c r="L151" s="435"/>
      <c r="M151" s="5"/>
    </row>
    <row r="152" spans="1:13">
      <c r="A152" s="12"/>
      <c r="B152" s="336" t="s">
        <v>284</v>
      </c>
      <c r="C152" s="374" t="s">
        <v>285</v>
      </c>
      <c r="D152" s="202">
        <v>2.0487852000000002</v>
      </c>
      <c r="E152" s="203">
        <v>2.9813333333333332</v>
      </c>
      <c r="F152" s="436">
        <v>15068.955156600003</v>
      </c>
      <c r="G152" s="349">
        <v>15399.915786600002</v>
      </c>
      <c r="H152" s="349">
        <v>16061.8370466</v>
      </c>
      <c r="I152" s="488">
        <v>17106.181609400002</v>
      </c>
      <c r="J152" s="349">
        <v>18555.857375400003</v>
      </c>
      <c r="K152" s="349">
        <v>19937.903918199998</v>
      </c>
      <c r="L152" s="351">
        <v>20268.864548199999</v>
      </c>
      <c r="M152" s="20"/>
    </row>
    <row r="153" spans="1:13">
      <c r="A153" s="10"/>
      <c r="B153" s="339" t="s">
        <v>286</v>
      </c>
      <c r="C153" s="376" t="s">
        <v>287</v>
      </c>
      <c r="D153" s="186">
        <v>2.0224511999999999</v>
      </c>
      <c r="E153" s="187">
        <v>2.943111111111111</v>
      </c>
      <c r="F153" s="437">
        <v>14858.726073800002</v>
      </c>
      <c r="G153" s="330">
        <v>15185.443618799998</v>
      </c>
      <c r="H153" s="330">
        <v>15838.878708800001</v>
      </c>
      <c r="I153" s="483">
        <v>16868.309819199996</v>
      </c>
      <c r="J153" s="330">
        <v>18297.579122199997</v>
      </c>
      <c r="K153" s="330">
        <v>19660.355827600004</v>
      </c>
      <c r="L153" s="341">
        <v>19987.073372600003</v>
      </c>
      <c r="M153" s="11"/>
    </row>
    <row r="154" spans="1:13">
      <c r="A154" s="4"/>
      <c r="B154" s="339" t="s">
        <v>288</v>
      </c>
      <c r="C154" s="376" t="s">
        <v>289</v>
      </c>
      <c r="D154" s="186">
        <v>1.9961172000000003</v>
      </c>
      <c r="E154" s="187">
        <v>2.9048888888888884</v>
      </c>
      <c r="F154" s="437">
        <v>14692.565932400001</v>
      </c>
      <c r="G154" s="330">
        <v>15015.0403924</v>
      </c>
      <c r="H154" s="330">
        <v>15659.989312400003</v>
      </c>
      <c r="I154" s="483">
        <v>16677.720611599998</v>
      </c>
      <c r="J154" s="330">
        <v>18090.422055600004</v>
      </c>
      <c r="K154" s="330">
        <v>19437.199214799999</v>
      </c>
      <c r="L154" s="341">
        <v>19759.673674800004</v>
      </c>
      <c r="M154" s="11"/>
    </row>
    <row r="155" spans="1:13">
      <c r="A155" s="12"/>
      <c r="B155" s="339" t="s">
        <v>290</v>
      </c>
      <c r="C155" s="376" t="s">
        <v>291</v>
      </c>
      <c r="D155" s="186">
        <v>1.9697832000000004</v>
      </c>
      <c r="E155" s="187">
        <v>2.8666666666666663</v>
      </c>
      <c r="F155" s="437">
        <v>14482.336849600002</v>
      </c>
      <c r="G155" s="330">
        <v>14800.568224600003</v>
      </c>
      <c r="H155" s="330">
        <v>15437.0309746</v>
      </c>
      <c r="I155" s="483">
        <v>16439.848821399999</v>
      </c>
      <c r="J155" s="330">
        <v>17832.143802400002</v>
      </c>
      <c r="K155" s="330">
        <v>19159.651124199998</v>
      </c>
      <c r="L155" s="341">
        <v>19477.882499199997</v>
      </c>
      <c r="M155" s="20"/>
    </row>
    <row r="156" spans="1:13">
      <c r="A156" s="10"/>
      <c r="B156" s="339" t="s">
        <v>292</v>
      </c>
      <c r="C156" s="376" t="s">
        <v>293</v>
      </c>
      <c r="D156" s="186">
        <v>1.9434491999999999</v>
      </c>
      <c r="E156" s="187">
        <v>2.8284444444444441</v>
      </c>
      <c r="F156" s="437">
        <v>14316.176708199997</v>
      </c>
      <c r="G156" s="330">
        <v>14630.1649982</v>
      </c>
      <c r="H156" s="330">
        <v>15258.141578199997</v>
      </c>
      <c r="I156" s="483">
        <v>16249.259613799999</v>
      </c>
      <c r="J156" s="330">
        <v>17624.986735800001</v>
      </c>
      <c r="K156" s="330">
        <v>18936.494511400007</v>
      </c>
      <c r="L156" s="341">
        <v>19250.482801400001</v>
      </c>
      <c r="M156" s="5"/>
    </row>
    <row r="157" spans="1:13" ht="15.75" thickBot="1">
      <c r="A157" s="10"/>
      <c r="B157" s="343" t="s">
        <v>294</v>
      </c>
      <c r="C157" s="384" t="s">
        <v>295</v>
      </c>
      <c r="D157" s="194">
        <v>1.9171152000000002</v>
      </c>
      <c r="E157" s="195">
        <v>2.7902222222222219</v>
      </c>
      <c r="F157" s="438">
        <v>14105.947625400002</v>
      </c>
      <c r="G157" s="354">
        <v>14415.692830400003</v>
      </c>
      <c r="H157" s="354">
        <v>15035.183240400003</v>
      </c>
      <c r="I157" s="489">
        <v>16011.387823600002</v>
      </c>
      <c r="J157" s="354">
        <v>17366.708482600006</v>
      </c>
      <c r="K157" s="354">
        <v>18658.946420800003</v>
      </c>
      <c r="L157" s="356">
        <v>18968.691625800006</v>
      </c>
      <c r="M157" s="18"/>
    </row>
    <row r="158" spans="1:13">
      <c r="A158" s="10"/>
      <c r="B158" s="336" t="s">
        <v>296</v>
      </c>
      <c r="C158" s="374" t="s">
        <v>297</v>
      </c>
      <c r="D158" s="202">
        <v>1.8907811999999999</v>
      </c>
      <c r="E158" s="203">
        <v>2.7519999999999998</v>
      </c>
      <c r="F158" s="348">
        <v>13634.285364000001</v>
      </c>
      <c r="G158" s="349">
        <v>13939.787484000002</v>
      </c>
      <c r="H158" s="349">
        <v>14550.791724000001</v>
      </c>
      <c r="I158" s="488">
        <v>15161.795964000006</v>
      </c>
      <c r="J158" s="349">
        <v>15820.798616000002</v>
      </c>
      <c r="K158" s="350">
        <v>17159.551416000002</v>
      </c>
      <c r="L158" s="351">
        <v>18435.789808000001</v>
      </c>
      <c r="M158" s="20"/>
    </row>
    <row r="159" spans="1:13">
      <c r="A159" s="4"/>
      <c r="B159" s="339" t="s">
        <v>298</v>
      </c>
      <c r="C159" s="376" t="s">
        <v>299</v>
      </c>
      <c r="D159" s="186">
        <v>1.8644472000000001</v>
      </c>
      <c r="E159" s="187">
        <v>2.7137777777777772</v>
      </c>
      <c r="F159" s="328">
        <v>13428.299366200001</v>
      </c>
      <c r="G159" s="330">
        <v>13729.5584012</v>
      </c>
      <c r="H159" s="330">
        <v>14332.076471200002</v>
      </c>
      <c r="I159" s="483">
        <v>14934.594541200004</v>
      </c>
      <c r="J159" s="330">
        <v>15582.926825799997</v>
      </c>
      <c r="K159" s="340">
        <v>16901.2731628</v>
      </c>
      <c r="L159" s="341">
        <v>18158.241717400004</v>
      </c>
      <c r="M159" s="5"/>
    </row>
    <row r="160" spans="1:13">
      <c r="A160" s="12"/>
      <c r="B160" s="339" t="s">
        <v>300</v>
      </c>
      <c r="C160" s="376" t="s">
        <v>301</v>
      </c>
      <c r="D160" s="186">
        <v>1.8381132000000004</v>
      </c>
      <c r="E160" s="187">
        <v>2.6755555555555555</v>
      </c>
      <c r="F160" s="328">
        <v>13266.382309800003</v>
      </c>
      <c r="G160" s="330">
        <v>13563.398259800002</v>
      </c>
      <c r="H160" s="330">
        <v>14157.430159800002</v>
      </c>
      <c r="I160" s="483">
        <v>14751.462059800004</v>
      </c>
      <c r="J160" s="330">
        <v>15392.337618200001</v>
      </c>
      <c r="K160" s="340">
        <v>16694.116096199999</v>
      </c>
      <c r="L160" s="341">
        <v>17935.085104600006</v>
      </c>
      <c r="M160" s="5"/>
    </row>
    <row r="161" spans="1:13">
      <c r="A161" s="12"/>
      <c r="B161" s="339" t="s">
        <v>302</v>
      </c>
      <c r="C161" s="376" t="s">
        <v>303</v>
      </c>
      <c r="D161" s="186">
        <v>1.8117791999999999</v>
      </c>
      <c r="E161" s="187">
        <v>2.6373333333333333</v>
      </c>
      <c r="F161" s="328">
        <v>13060.396312000001</v>
      </c>
      <c r="G161" s="330">
        <v>13353.169177000002</v>
      </c>
      <c r="H161" s="330">
        <v>13938.714907</v>
      </c>
      <c r="I161" s="483">
        <v>14524.260637000001</v>
      </c>
      <c r="J161" s="330">
        <v>15154.465827999999</v>
      </c>
      <c r="K161" s="340">
        <v>16435.837843000001</v>
      </c>
      <c r="L161" s="341">
        <v>17657.537014000005</v>
      </c>
      <c r="M161" s="5"/>
    </row>
    <row r="162" spans="1:13">
      <c r="A162" s="10"/>
      <c r="B162" s="339" t="s">
        <v>304</v>
      </c>
      <c r="C162" s="376" t="s">
        <v>305</v>
      </c>
      <c r="D162" s="186">
        <v>1.7854452000000001</v>
      </c>
      <c r="E162" s="187">
        <v>2.5991111111111107</v>
      </c>
      <c r="F162" s="328">
        <v>12898.479255599999</v>
      </c>
      <c r="G162" s="330">
        <v>13187.0090356</v>
      </c>
      <c r="H162" s="330">
        <v>13764.0685956</v>
      </c>
      <c r="I162" s="483">
        <v>14341.128155599999</v>
      </c>
      <c r="J162" s="330">
        <v>14963.8766204</v>
      </c>
      <c r="K162" s="340">
        <v>16228.6807764</v>
      </c>
      <c r="L162" s="341">
        <v>17434.380401200004</v>
      </c>
      <c r="M162" s="18"/>
    </row>
    <row r="163" spans="1:13" ht="15.75" thickBot="1">
      <c r="A163" s="4"/>
      <c r="B163" s="343" t="s">
        <v>306</v>
      </c>
      <c r="C163" s="384" t="s">
        <v>307</v>
      </c>
      <c r="D163" s="194">
        <v>1.7591112</v>
      </c>
      <c r="E163" s="195">
        <v>2.5608888888888885</v>
      </c>
      <c r="F163" s="331">
        <v>12692.493257800001</v>
      </c>
      <c r="G163" s="333">
        <v>12976.779952800001</v>
      </c>
      <c r="H163" s="333">
        <v>13545.353342800001</v>
      </c>
      <c r="I163" s="485">
        <v>14113.926732799999</v>
      </c>
      <c r="J163" s="333">
        <v>14726.004830200001</v>
      </c>
      <c r="K163" s="362">
        <v>15970.4025232</v>
      </c>
      <c r="L163" s="364">
        <v>17156.832310600003</v>
      </c>
      <c r="M163" s="20"/>
    </row>
    <row r="164" spans="1:13">
      <c r="A164" s="4"/>
      <c r="B164" s="386" t="s">
        <v>308</v>
      </c>
      <c r="C164" s="201" t="s">
        <v>309</v>
      </c>
      <c r="D164" s="202">
        <v>1.7327772000000001</v>
      </c>
      <c r="E164" s="203">
        <v>2.5226666666666664</v>
      </c>
      <c r="F164" s="357">
        <v>12250.532591400002</v>
      </c>
      <c r="G164" s="337">
        <v>12530.576201400001</v>
      </c>
      <c r="H164" s="337">
        <v>12810.6198114</v>
      </c>
      <c r="I164" s="482">
        <v>13370.707031400001</v>
      </c>
      <c r="J164" s="337">
        <v>13650.7506414</v>
      </c>
      <c r="K164" s="358">
        <v>14535.415622600001</v>
      </c>
      <c r="L164" s="360">
        <v>16093.544867799999</v>
      </c>
      <c r="M164" s="20"/>
    </row>
    <row r="165" spans="1:13">
      <c r="A165" s="4"/>
      <c r="B165" s="388" t="s">
        <v>310</v>
      </c>
      <c r="C165" s="185" t="s">
        <v>311</v>
      </c>
      <c r="D165" s="186">
        <v>1.7064432000000003</v>
      </c>
      <c r="E165" s="187">
        <v>2.4844444444444442</v>
      </c>
      <c r="F165" s="328">
        <v>12048.789678600002</v>
      </c>
      <c r="G165" s="330">
        <v>12324.590203600001</v>
      </c>
      <c r="H165" s="330">
        <v>12600.390728599999</v>
      </c>
      <c r="I165" s="483">
        <v>13151.991778599999</v>
      </c>
      <c r="J165" s="330">
        <v>13427.792303600003</v>
      </c>
      <c r="K165" s="340">
        <v>14297.543832400001</v>
      </c>
      <c r="L165" s="341">
        <v>15828.7260322</v>
      </c>
      <c r="M165" s="11"/>
    </row>
    <row r="166" spans="1:13">
      <c r="A166" s="37"/>
      <c r="B166" s="388" t="s">
        <v>312</v>
      </c>
      <c r="C166" s="185" t="s">
        <v>313</v>
      </c>
      <c r="D166" s="186">
        <v>1.6801092000000002</v>
      </c>
      <c r="E166" s="187">
        <v>2.4462222222222221</v>
      </c>
      <c r="F166" s="328">
        <v>11891.115707200002</v>
      </c>
      <c r="G166" s="330">
        <v>12162.673147200001</v>
      </c>
      <c r="H166" s="330">
        <v>12434.2305872</v>
      </c>
      <c r="I166" s="483">
        <v>12977.345467200003</v>
      </c>
      <c r="J166" s="330">
        <v>13248.902907200001</v>
      </c>
      <c r="K166" s="340">
        <v>14106.954624800002</v>
      </c>
      <c r="L166" s="341">
        <v>15618.298674400001</v>
      </c>
      <c r="M166" s="11"/>
    </row>
    <row r="167" spans="1:13">
      <c r="A167" s="8"/>
      <c r="B167" s="388" t="s">
        <v>314</v>
      </c>
      <c r="C167" s="185" t="s">
        <v>315</v>
      </c>
      <c r="D167" s="186">
        <v>1.6537752000000001</v>
      </c>
      <c r="E167" s="187">
        <v>2.4079999999999999</v>
      </c>
      <c r="F167" s="328">
        <v>11689.3727944</v>
      </c>
      <c r="G167" s="330">
        <v>11956.687149400001</v>
      </c>
      <c r="H167" s="330">
        <v>12224.001504400001</v>
      </c>
      <c r="I167" s="483">
        <v>12758.630214399998</v>
      </c>
      <c r="J167" s="330">
        <v>13025.944569400002</v>
      </c>
      <c r="K167" s="340">
        <v>13869.0828346</v>
      </c>
      <c r="L167" s="341">
        <v>15353.479838800002</v>
      </c>
      <c r="M167" s="20"/>
    </row>
    <row r="168" spans="1:13">
      <c r="A168" s="38"/>
      <c r="B168" s="388" t="s">
        <v>316</v>
      </c>
      <c r="C168" s="185" t="s">
        <v>317</v>
      </c>
      <c r="D168" s="186">
        <v>1.6274412</v>
      </c>
      <c r="E168" s="187">
        <v>2.3697777777777778</v>
      </c>
      <c r="F168" s="328">
        <v>11531.698822999999</v>
      </c>
      <c r="G168" s="330">
        <v>11794.770093000001</v>
      </c>
      <c r="H168" s="330">
        <v>12057.841363</v>
      </c>
      <c r="I168" s="483">
        <v>12583.983903</v>
      </c>
      <c r="J168" s="330">
        <v>12847.055172999999</v>
      </c>
      <c r="K168" s="340">
        <v>13678.493627000003</v>
      </c>
      <c r="L168" s="341">
        <v>15143.052481000001</v>
      </c>
      <c r="M168" s="21"/>
    </row>
    <row r="169" spans="1:13" ht="15.75" thickBot="1">
      <c r="A169" s="8"/>
      <c r="B169" s="389" t="s">
        <v>318</v>
      </c>
      <c r="C169" s="193" t="s">
        <v>319</v>
      </c>
      <c r="D169" s="194">
        <v>1.6011072000000002</v>
      </c>
      <c r="E169" s="195">
        <v>2.3315555555555552</v>
      </c>
      <c r="F169" s="331">
        <v>11329.955910200002</v>
      </c>
      <c r="G169" s="333">
        <v>11588.784095200001</v>
      </c>
      <c r="H169" s="333">
        <v>11847.612280200003</v>
      </c>
      <c r="I169" s="485">
        <v>12365.2686502</v>
      </c>
      <c r="J169" s="333">
        <v>12624.096835200002</v>
      </c>
      <c r="K169" s="362">
        <v>13440.621836800005</v>
      </c>
      <c r="L169" s="364">
        <v>14878.233645400003</v>
      </c>
      <c r="M169" s="24"/>
    </row>
    <row r="170" spans="1:13">
      <c r="A170" s="39"/>
      <c r="B170" s="386" t="s">
        <v>320</v>
      </c>
      <c r="C170" s="201" t="s">
        <v>321</v>
      </c>
      <c r="D170" s="202">
        <v>1.5747732000000001</v>
      </c>
      <c r="E170" s="203">
        <v>2.293333333333333</v>
      </c>
      <c r="F170" s="324">
        <v>10917.696838800002</v>
      </c>
      <c r="G170" s="326">
        <v>11172.281938799999</v>
      </c>
      <c r="H170" s="326">
        <v>11426.867038800003</v>
      </c>
      <c r="I170" s="484">
        <v>11681.452138800003</v>
      </c>
      <c r="J170" s="326">
        <v>11936.0372388</v>
      </c>
      <c r="K170" s="338">
        <v>12445.207438800004</v>
      </c>
      <c r="L170" s="327">
        <v>13603.184197200004</v>
      </c>
      <c r="M170" s="22"/>
    </row>
    <row r="171" spans="1:13">
      <c r="A171" s="40"/>
      <c r="B171" s="388" t="s">
        <v>322</v>
      </c>
      <c r="C171" s="185" t="s">
        <v>323</v>
      </c>
      <c r="D171" s="186">
        <v>1.5484392</v>
      </c>
      <c r="E171" s="187">
        <v>2.2551111111111108</v>
      </c>
      <c r="F171" s="328">
        <v>10720.197011</v>
      </c>
      <c r="G171" s="330">
        <v>10970.539025999999</v>
      </c>
      <c r="H171" s="330">
        <v>11220.881040999999</v>
      </c>
      <c r="I171" s="483">
        <v>11471.223056000001</v>
      </c>
      <c r="J171" s="330">
        <v>11721.565071000001</v>
      </c>
      <c r="K171" s="340">
        <v>12222.249101000001</v>
      </c>
      <c r="L171" s="341">
        <v>13357.635199000002</v>
      </c>
      <c r="M171" s="23"/>
    </row>
    <row r="172" spans="1:13">
      <c r="A172" s="41"/>
      <c r="B172" s="388" t="s">
        <v>324</v>
      </c>
      <c r="C172" s="185" t="s">
        <v>325</v>
      </c>
      <c r="D172" s="186">
        <v>1.5221052000000002</v>
      </c>
      <c r="E172" s="187">
        <v>2.2168888888888887</v>
      </c>
      <c r="F172" s="328">
        <v>10566.766124599999</v>
      </c>
      <c r="G172" s="330">
        <v>10812.865054599999</v>
      </c>
      <c r="H172" s="330">
        <v>11058.963984599999</v>
      </c>
      <c r="I172" s="483">
        <v>11305.062914599999</v>
      </c>
      <c r="J172" s="330">
        <v>11551.161844599999</v>
      </c>
      <c r="K172" s="340">
        <v>12043.359704600001</v>
      </c>
      <c r="L172" s="341">
        <v>13163.2073874</v>
      </c>
      <c r="M172" s="9"/>
    </row>
    <row r="173" spans="1:13">
      <c r="A173" s="19"/>
      <c r="B173" s="388" t="s">
        <v>326</v>
      </c>
      <c r="C173" s="185" t="s">
        <v>327</v>
      </c>
      <c r="D173" s="186">
        <v>1.4957712000000001</v>
      </c>
      <c r="E173" s="187">
        <v>2.1786666666666665</v>
      </c>
      <c r="F173" s="328">
        <v>10369.266296799997</v>
      </c>
      <c r="G173" s="330">
        <v>10611.122141799997</v>
      </c>
      <c r="H173" s="330">
        <v>10852.977986800001</v>
      </c>
      <c r="I173" s="483">
        <v>11094.833831800001</v>
      </c>
      <c r="J173" s="330">
        <v>11336.689676800001</v>
      </c>
      <c r="K173" s="340">
        <v>11820.401366800001</v>
      </c>
      <c r="L173" s="341">
        <v>12917.6583892</v>
      </c>
      <c r="M173" s="42"/>
    </row>
    <row r="174" spans="1:13">
      <c r="A174" s="4"/>
      <c r="B174" s="388" t="s">
        <v>328</v>
      </c>
      <c r="C174" s="185" t="s">
        <v>329</v>
      </c>
      <c r="D174" s="186">
        <v>1.4694372</v>
      </c>
      <c r="E174" s="187">
        <v>2.1404444444444439</v>
      </c>
      <c r="F174" s="328">
        <v>10215.835410400001</v>
      </c>
      <c r="G174" s="330">
        <v>10453.448170399997</v>
      </c>
      <c r="H174" s="330">
        <v>10691.060930400001</v>
      </c>
      <c r="I174" s="483">
        <v>10928.673690399999</v>
      </c>
      <c r="J174" s="330">
        <v>11166.286450399999</v>
      </c>
      <c r="K174" s="340">
        <v>11641.511970400001</v>
      </c>
      <c r="L174" s="341">
        <v>12723.230577599998</v>
      </c>
      <c r="M174" s="22"/>
    </row>
    <row r="175" spans="1:13" ht="15.75" thickBot="1">
      <c r="A175" s="10"/>
      <c r="B175" s="389" t="s">
        <v>330</v>
      </c>
      <c r="C175" s="193" t="s">
        <v>331</v>
      </c>
      <c r="D175" s="194">
        <v>1.4431032000000004</v>
      </c>
      <c r="E175" s="195">
        <v>2.1022222222222222</v>
      </c>
      <c r="F175" s="353">
        <v>10018.335582600002</v>
      </c>
      <c r="G175" s="354">
        <v>10251.705257600001</v>
      </c>
      <c r="H175" s="354">
        <v>10485.074932599999</v>
      </c>
      <c r="I175" s="489">
        <v>10718.4446076</v>
      </c>
      <c r="J175" s="354">
        <v>10951.8142826</v>
      </c>
      <c r="K175" s="355">
        <v>11418.553632600004</v>
      </c>
      <c r="L175" s="356">
        <v>12477.681579400003</v>
      </c>
      <c r="M175" s="5"/>
    </row>
    <row r="176" spans="1:13">
      <c r="A176" s="12"/>
      <c r="B176" s="386" t="s">
        <v>332</v>
      </c>
      <c r="C176" s="201" t="s">
        <v>333</v>
      </c>
      <c r="D176" s="202">
        <v>1.4167692000000001</v>
      </c>
      <c r="E176" s="203">
        <v>2.0640000000000001</v>
      </c>
      <c r="F176" s="428">
        <v>9635.7781062000013</v>
      </c>
      <c r="G176" s="349">
        <v>9864.9046961999993</v>
      </c>
      <c r="H176" s="349">
        <v>9864.9046961999993</v>
      </c>
      <c r="I176" s="488">
        <v>10094.031286200001</v>
      </c>
      <c r="J176" s="349">
        <v>10552.284466200001</v>
      </c>
      <c r="K176" s="350">
        <v>10781.411056200001</v>
      </c>
      <c r="L176" s="351">
        <v>11239.6642362</v>
      </c>
      <c r="M176" s="20"/>
    </row>
    <row r="177" spans="1:13">
      <c r="A177" s="19"/>
      <c r="B177" s="388" t="s">
        <v>334</v>
      </c>
      <c r="C177" s="185" t="s">
        <v>335</v>
      </c>
      <c r="D177" s="186">
        <v>1.3904352000000002</v>
      </c>
      <c r="E177" s="187">
        <v>2.0257777777777775</v>
      </c>
      <c r="F177" s="377">
        <v>9442.5213634000011</v>
      </c>
      <c r="G177" s="330">
        <v>9667.4048684000027</v>
      </c>
      <c r="H177" s="330">
        <v>9667.4048684000027</v>
      </c>
      <c r="I177" s="483">
        <v>9892.2883734000006</v>
      </c>
      <c r="J177" s="330">
        <v>10342.055383400002</v>
      </c>
      <c r="K177" s="340">
        <v>10566.9388884</v>
      </c>
      <c r="L177" s="341">
        <v>11016.7058984</v>
      </c>
      <c r="M177" s="18"/>
    </row>
    <row r="178" spans="1:13">
      <c r="A178" s="19"/>
      <c r="B178" s="388" t="s">
        <v>336</v>
      </c>
      <c r="C178" s="185" t="s">
        <v>337</v>
      </c>
      <c r="D178" s="186">
        <v>1.3641011999999999</v>
      </c>
      <c r="E178" s="187">
        <v>1.9875555555555555</v>
      </c>
      <c r="F178" s="377">
        <v>9293.3335619999998</v>
      </c>
      <c r="G178" s="330">
        <v>9513.9739819999995</v>
      </c>
      <c r="H178" s="330">
        <v>9513.9739819999995</v>
      </c>
      <c r="I178" s="483">
        <v>9734.6144020000011</v>
      </c>
      <c r="J178" s="330">
        <v>10175.895242000001</v>
      </c>
      <c r="K178" s="340">
        <v>10396.535662</v>
      </c>
      <c r="L178" s="341">
        <v>10837.816502</v>
      </c>
      <c r="M178" s="11"/>
    </row>
    <row r="179" spans="1:13">
      <c r="A179" s="12"/>
      <c r="B179" s="388" t="s">
        <v>338</v>
      </c>
      <c r="C179" s="185" t="s">
        <v>339</v>
      </c>
      <c r="D179" s="186">
        <v>1.3377672</v>
      </c>
      <c r="E179" s="187">
        <v>1.9493333333333329</v>
      </c>
      <c r="F179" s="377">
        <v>9100.0768192000014</v>
      </c>
      <c r="G179" s="330">
        <v>9316.4741542000011</v>
      </c>
      <c r="H179" s="330">
        <v>9316.4741542000011</v>
      </c>
      <c r="I179" s="483">
        <v>9532.8714891999989</v>
      </c>
      <c r="J179" s="330">
        <v>9965.6661592000019</v>
      </c>
      <c r="K179" s="340">
        <v>10182.063494200002</v>
      </c>
      <c r="L179" s="341">
        <v>10614.858164199999</v>
      </c>
      <c r="M179" s="11"/>
    </row>
    <row r="180" spans="1:13">
      <c r="A180" s="10"/>
      <c r="B180" s="388" t="s">
        <v>340</v>
      </c>
      <c r="C180" s="185" t="s">
        <v>341</v>
      </c>
      <c r="D180" s="186">
        <v>1.3114332000000002</v>
      </c>
      <c r="E180" s="187">
        <v>1.911111111111111</v>
      </c>
      <c r="F180" s="377">
        <v>8950.8890178000001</v>
      </c>
      <c r="G180" s="330">
        <v>9163.0432678000016</v>
      </c>
      <c r="H180" s="330">
        <v>9163.0432678000016</v>
      </c>
      <c r="I180" s="483">
        <v>9375.197517800003</v>
      </c>
      <c r="J180" s="330">
        <v>9799.5060178000003</v>
      </c>
      <c r="K180" s="340">
        <v>10011.660267800004</v>
      </c>
      <c r="L180" s="341">
        <v>10435.968767800003</v>
      </c>
      <c r="M180" s="20"/>
    </row>
    <row r="181" spans="1:13" ht="15.75" thickBot="1">
      <c r="A181" s="4"/>
      <c r="B181" s="389" t="s">
        <v>342</v>
      </c>
      <c r="C181" s="193" t="s">
        <v>343</v>
      </c>
      <c r="D181" s="194">
        <v>1.2850991999999999</v>
      </c>
      <c r="E181" s="195">
        <v>1.8728888888888888</v>
      </c>
      <c r="F181" s="426">
        <v>8757.6322749999999</v>
      </c>
      <c r="G181" s="354">
        <v>8965.5434400000013</v>
      </c>
      <c r="H181" s="354">
        <v>8965.5434400000013</v>
      </c>
      <c r="I181" s="489">
        <v>9173.454604999999</v>
      </c>
      <c r="J181" s="354">
        <v>9589.2769350000017</v>
      </c>
      <c r="K181" s="355">
        <v>9797.1880999999994</v>
      </c>
      <c r="L181" s="356">
        <v>10213.010430000002</v>
      </c>
      <c r="M181" s="5"/>
    </row>
    <row r="182" spans="1:13">
      <c r="A182" s="37"/>
      <c r="B182" s="386" t="s">
        <v>344</v>
      </c>
      <c r="C182" s="201" t="s">
        <v>345</v>
      </c>
      <c r="D182" s="202">
        <v>1.2587652000000003</v>
      </c>
      <c r="E182" s="203">
        <v>1.8346666666666664</v>
      </c>
      <c r="F182" s="428">
        <v>8157.0393722000017</v>
      </c>
      <c r="G182" s="349">
        <v>8360.7074522000003</v>
      </c>
      <c r="H182" s="349">
        <v>8360.7074522000003</v>
      </c>
      <c r="I182" s="488">
        <v>8564.3755321999997</v>
      </c>
      <c r="J182" s="349">
        <v>8768.0436121999992</v>
      </c>
      <c r="K182" s="350">
        <v>8971.7116922000005</v>
      </c>
      <c r="L182" s="351">
        <v>9379.0478521999976</v>
      </c>
      <c r="M182" s="11"/>
    </row>
    <row r="183" spans="1:13">
      <c r="A183" s="8"/>
      <c r="B183" s="388" t="s">
        <v>346</v>
      </c>
      <c r="C183" s="185" t="s">
        <v>347</v>
      </c>
      <c r="D183" s="186">
        <v>1.2324311999999999</v>
      </c>
      <c r="E183" s="187">
        <v>1.7964444444444443</v>
      </c>
      <c r="F183" s="377">
        <v>7972.2687993999998</v>
      </c>
      <c r="G183" s="330">
        <v>8171.6937943999992</v>
      </c>
      <c r="H183" s="330">
        <v>8171.6937943999992</v>
      </c>
      <c r="I183" s="483">
        <v>8371.1187893999995</v>
      </c>
      <c r="J183" s="330">
        <v>8570.5437843999989</v>
      </c>
      <c r="K183" s="340">
        <v>8769.9687793999983</v>
      </c>
      <c r="L183" s="341">
        <v>9168.8187693999989</v>
      </c>
      <c r="M183" s="18"/>
    </row>
    <row r="184" spans="1:13">
      <c r="A184" s="38"/>
      <c r="B184" s="388" t="s">
        <v>348</v>
      </c>
      <c r="C184" s="185" t="s">
        <v>349</v>
      </c>
      <c r="D184" s="186">
        <v>1.2060972000000001</v>
      </c>
      <c r="E184" s="187">
        <v>1.7582222222222219</v>
      </c>
      <c r="F184" s="377">
        <v>7831.5671679999996</v>
      </c>
      <c r="G184" s="330">
        <v>8026.7490779999989</v>
      </c>
      <c r="H184" s="330">
        <v>8026.7490779999989</v>
      </c>
      <c r="I184" s="483">
        <v>8221.9309880000001</v>
      </c>
      <c r="J184" s="330">
        <v>8417.1128980000012</v>
      </c>
      <c r="K184" s="340">
        <v>8612.2948079999987</v>
      </c>
      <c r="L184" s="341">
        <v>9002.6586279999992</v>
      </c>
      <c r="M184" s="5"/>
    </row>
    <row r="185" spans="1:13">
      <c r="A185" s="8"/>
      <c r="B185" s="388" t="s">
        <v>350</v>
      </c>
      <c r="C185" s="185" t="s">
        <v>351</v>
      </c>
      <c r="D185" s="186">
        <v>1.1797632000000002</v>
      </c>
      <c r="E185" s="187">
        <v>1.72</v>
      </c>
      <c r="F185" s="377">
        <v>7646.7965952000022</v>
      </c>
      <c r="G185" s="330">
        <v>7837.7354202000015</v>
      </c>
      <c r="H185" s="330">
        <v>7837.7354202000015</v>
      </c>
      <c r="I185" s="483">
        <v>8028.6742452000008</v>
      </c>
      <c r="J185" s="330">
        <v>8219.6130702000009</v>
      </c>
      <c r="K185" s="340">
        <v>8410.5518952000002</v>
      </c>
      <c r="L185" s="341">
        <v>8792.4295451999988</v>
      </c>
      <c r="M185" s="20"/>
    </row>
    <row r="186" spans="1:13">
      <c r="A186" s="39"/>
      <c r="B186" s="388" t="s">
        <v>352</v>
      </c>
      <c r="C186" s="185" t="s">
        <v>353</v>
      </c>
      <c r="D186" s="186">
        <v>1.1534292000000002</v>
      </c>
      <c r="E186" s="187">
        <v>1.6817777777777778</v>
      </c>
      <c r="F186" s="377">
        <v>7506.0949638000011</v>
      </c>
      <c r="G186" s="330">
        <v>7692.7907038000003</v>
      </c>
      <c r="H186" s="330">
        <v>7692.7907038000003</v>
      </c>
      <c r="I186" s="483">
        <v>7879.4864438000022</v>
      </c>
      <c r="J186" s="330">
        <v>8066.1821837999996</v>
      </c>
      <c r="K186" s="340">
        <v>8252.8779238000006</v>
      </c>
      <c r="L186" s="341">
        <v>8626.2694038000009</v>
      </c>
      <c r="M186" s="5"/>
    </row>
    <row r="187" spans="1:13" ht="15.75" thickBot="1">
      <c r="A187" s="40"/>
      <c r="B187" s="389" t="s">
        <v>354</v>
      </c>
      <c r="C187" s="193" t="s">
        <v>355</v>
      </c>
      <c r="D187" s="194">
        <v>1.1270952000000001</v>
      </c>
      <c r="E187" s="195">
        <v>1.6435555555555554</v>
      </c>
      <c r="F187" s="426">
        <v>7321.3243910000019</v>
      </c>
      <c r="G187" s="354">
        <v>7503.7770460000002</v>
      </c>
      <c r="H187" s="354">
        <v>7503.7770460000002</v>
      </c>
      <c r="I187" s="489">
        <v>7686.2297010000002</v>
      </c>
      <c r="J187" s="354">
        <v>7868.6823559999993</v>
      </c>
      <c r="K187" s="355">
        <v>8051.1350110000003</v>
      </c>
      <c r="L187" s="356">
        <v>8416.0403210000004</v>
      </c>
      <c r="M187" s="20"/>
    </row>
    <row r="188" spans="1:13">
      <c r="A188" s="41"/>
      <c r="B188" s="386" t="s">
        <v>356</v>
      </c>
      <c r="C188" s="201" t="s">
        <v>357</v>
      </c>
      <c r="D188" s="202">
        <v>1.1007612</v>
      </c>
      <c r="E188" s="203">
        <v>1.6053333333333333</v>
      </c>
      <c r="F188" s="428">
        <v>7002.4131896000026</v>
      </c>
      <c r="G188" s="349">
        <v>7180.6227596000008</v>
      </c>
      <c r="H188" s="349">
        <v>7180.6227596000008</v>
      </c>
      <c r="I188" s="488">
        <v>7358.832329599999</v>
      </c>
      <c r="J188" s="349">
        <v>7537.0418995999999</v>
      </c>
      <c r="K188" s="350">
        <v>7537.0418995999999</v>
      </c>
      <c r="L188" s="351">
        <v>7893.4610396000007</v>
      </c>
      <c r="M188" s="20"/>
    </row>
    <row r="189" spans="1:13">
      <c r="A189" s="19"/>
      <c r="B189" s="388" t="s">
        <v>358</v>
      </c>
      <c r="C189" s="185" t="s">
        <v>359</v>
      </c>
      <c r="D189" s="186">
        <v>1.0744272000000001</v>
      </c>
      <c r="E189" s="187">
        <v>1.5671111111111109</v>
      </c>
      <c r="F189" s="377">
        <v>6821.8857018000017</v>
      </c>
      <c r="G189" s="330">
        <v>6995.8521868000016</v>
      </c>
      <c r="H189" s="330">
        <v>6995.8521868000016</v>
      </c>
      <c r="I189" s="483">
        <v>7169.8186718000006</v>
      </c>
      <c r="J189" s="330">
        <v>7343.7851568000024</v>
      </c>
      <c r="K189" s="340">
        <v>7343.7851568000024</v>
      </c>
      <c r="L189" s="341">
        <v>7691.7181268000013</v>
      </c>
      <c r="M189" s="11"/>
    </row>
    <row r="190" spans="1:13">
      <c r="A190" s="4"/>
      <c r="B190" s="388" t="s">
        <v>360</v>
      </c>
      <c r="C190" s="185" t="s">
        <v>361</v>
      </c>
      <c r="D190" s="186">
        <v>1.0480932000000001</v>
      </c>
      <c r="E190" s="187">
        <v>1.5288888888888887</v>
      </c>
      <c r="F190" s="377">
        <v>6685.4271554000006</v>
      </c>
      <c r="G190" s="330">
        <v>6855.1505554000005</v>
      </c>
      <c r="H190" s="330">
        <v>6855.1505554000005</v>
      </c>
      <c r="I190" s="483">
        <v>7024.8739554000003</v>
      </c>
      <c r="J190" s="330">
        <v>7194.5973554000011</v>
      </c>
      <c r="K190" s="340">
        <v>7194.5973554000011</v>
      </c>
      <c r="L190" s="341">
        <v>7534.0441553999999</v>
      </c>
      <c r="M190" s="18"/>
    </row>
    <row r="191" spans="1:13">
      <c r="A191" s="10"/>
      <c r="B191" s="388" t="s">
        <v>362</v>
      </c>
      <c r="C191" s="185" t="s">
        <v>363</v>
      </c>
      <c r="D191" s="186">
        <v>1.0217592</v>
      </c>
      <c r="E191" s="187">
        <v>1.4906666666666666</v>
      </c>
      <c r="F191" s="377">
        <v>6504.8996675999997</v>
      </c>
      <c r="G191" s="330">
        <v>6670.3799826000013</v>
      </c>
      <c r="H191" s="330">
        <v>6670.3799826000013</v>
      </c>
      <c r="I191" s="483">
        <v>6835.8602975999993</v>
      </c>
      <c r="J191" s="330">
        <v>7001.3406126000018</v>
      </c>
      <c r="K191" s="340">
        <v>7001.3406126000018</v>
      </c>
      <c r="L191" s="341">
        <v>7332.3012426000005</v>
      </c>
      <c r="M191" s="11"/>
    </row>
    <row r="192" spans="1:13">
      <c r="A192" s="12"/>
      <c r="B192" s="388" t="s">
        <v>364</v>
      </c>
      <c r="C192" s="185" t="s">
        <v>365</v>
      </c>
      <c r="D192" s="186">
        <v>0.99542520000000001</v>
      </c>
      <c r="E192" s="187">
        <v>1.4524444444444442</v>
      </c>
      <c r="F192" s="377">
        <v>6368.4411212000005</v>
      </c>
      <c r="G192" s="330">
        <v>6529.6783512000011</v>
      </c>
      <c r="H192" s="330">
        <v>6529.6783512000011</v>
      </c>
      <c r="I192" s="483">
        <v>6690.9155811999999</v>
      </c>
      <c r="J192" s="330">
        <v>6852.1528111999996</v>
      </c>
      <c r="K192" s="340">
        <v>6852.1528111999996</v>
      </c>
      <c r="L192" s="341">
        <v>7174.6272712000009</v>
      </c>
      <c r="M192" s="20"/>
    </row>
    <row r="193" spans="1:13" ht="15.75" thickBot="1">
      <c r="A193" s="19"/>
      <c r="B193" s="389" t="s">
        <v>366</v>
      </c>
      <c r="C193" s="193" t="s">
        <v>367</v>
      </c>
      <c r="D193" s="194">
        <v>0.96909120000000004</v>
      </c>
      <c r="E193" s="195">
        <v>1.414222222222222</v>
      </c>
      <c r="F193" s="426">
        <v>6187.9136334000013</v>
      </c>
      <c r="G193" s="354">
        <v>6344.9077784000028</v>
      </c>
      <c r="H193" s="354">
        <v>6344.9077784000028</v>
      </c>
      <c r="I193" s="489">
        <v>6501.9019234000016</v>
      </c>
      <c r="J193" s="354">
        <v>6658.8960684000022</v>
      </c>
      <c r="K193" s="355">
        <v>6658.8960684000022</v>
      </c>
      <c r="L193" s="356">
        <v>6972.8843584000006</v>
      </c>
      <c r="M193" s="20"/>
    </row>
    <row r="194" spans="1:13">
      <c r="A194" s="19"/>
      <c r="B194" s="386" t="s">
        <v>368</v>
      </c>
      <c r="C194" s="201" t="s">
        <v>369</v>
      </c>
      <c r="D194" s="202">
        <v>0.94275720000000007</v>
      </c>
      <c r="E194" s="203">
        <v>1.3759999999999999</v>
      </c>
      <c r="F194" s="428">
        <v>6051.455087000003</v>
      </c>
      <c r="G194" s="349">
        <v>6051.455087000003</v>
      </c>
      <c r="H194" s="349">
        <v>6204.2061470000017</v>
      </c>
      <c r="I194" s="488">
        <v>6204.2061470000017</v>
      </c>
      <c r="J194" s="349">
        <v>6204.2061470000017</v>
      </c>
      <c r="K194" s="350">
        <v>6356.9572070000022</v>
      </c>
      <c r="L194" s="458">
        <v>6509.7082670000018</v>
      </c>
      <c r="M194" s="5"/>
    </row>
    <row r="195" spans="1:13">
      <c r="A195" s="12"/>
      <c r="B195" s="388" t="s">
        <v>370</v>
      </c>
      <c r="C195" s="185" t="s">
        <v>371</v>
      </c>
      <c r="D195" s="186">
        <v>0.91642319999999999</v>
      </c>
      <c r="E195" s="187">
        <v>1.3377777777777777</v>
      </c>
      <c r="F195" s="377">
        <v>5870.9275992000003</v>
      </c>
      <c r="G195" s="330">
        <v>5870.9275992000003</v>
      </c>
      <c r="H195" s="330">
        <v>6019.4355742000007</v>
      </c>
      <c r="I195" s="483">
        <v>6019.4355742000007</v>
      </c>
      <c r="J195" s="330">
        <v>6019.4355742000007</v>
      </c>
      <c r="K195" s="340">
        <v>6167.9435491999993</v>
      </c>
      <c r="L195" s="394">
        <v>6316.4515242000025</v>
      </c>
      <c r="M195" s="11"/>
    </row>
    <row r="196" spans="1:13">
      <c r="A196" s="10"/>
      <c r="B196" s="388" t="s">
        <v>372</v>
      </c>
      <c r="C196" s="185" t="s">
        <v>373</v>
      </c>
      <c r="D196" s="186">
        <v>0.89008920000000002</v>
      </c>
      <c r="E196" s="187">
        <v>1.2995555555555554</v>
      </c>
      <c r="F196" s="377">
        <v>5734.4690528000001</v>
      </c>
      <c r="G196" s="330">
        <v>5734.4690528000001</v>
      </c>
      <c r="H196" s="330">
        <v>5878.7339428000014</v>
      </c>
      <c r="I196" s="483">
        <v>5878.7339428000014</v>
      </c>
      <c r="J196" s="330">
        <v>5878.7339428000014</v>
      </c>
      <c r="K196" s="340">
        <v>6022.9988328000009</v>
      </c>
      <c r="L196" s="394">
        <v>6167.2637228000003</v>
      </c>
      <c r="M196" s="18"/>
    </row>
    <row r="197" spans="1:13">
      <c r="A197" s="4"/>
      <c r="B197" s="388" t="s">
        <v>374</v>
      </c>
      <c r="C197" s="185" t="s">
        <v>375</v>
      </c>
      <c r="D197" s="186">
        <v>0.86375519999999995</v>
      </c>
      <c r="E197" s="187">
        <v>1.2613333333333332</v>
      </c>
      <c r="F197" s="377">
        <v>5553.9415650000001</v>
      </c>
      <c r="G197" s="330">
        <v>5553.9415650000001</v>
      </c>
      <c r="H197" s="330">
        <v>5693.9633700000013</v>
      </c>
      <c r="I197" s="483">
        <v>5693.9633700000013</v>
      </c>
      <c r="J197" s="330">
        <v>5693.9633700000013</v>
      </c>
      <c r="K197" s="340">
        <v>5833.9851750000007</v>
      </c>
      <c r="L197" s="394">
        <v>5974.0069800000001</v>
      </c>
      <c r="M197" s="11"/>
    </row>
    <row r="198" spans="1:13">
      <c r="A198" s="12"/>
      <c r="B198" s="388" t="s">
        <v>376</v>
      </c>
      <c r="C198" s="185" t="s">
        <v>377</v>
      </c>
      <c r="D198" s="186">
        <v>0.83742120000000009</v>
      </c>
      <c r="E198" s="187">
        <v>1.223111111111111</v>
      </c>
      <c r="F198" s="377">
        <v>5417.4830186000008</v>
      </c>
      <c r="G198" s="330">
        <v>5417.4830186000008</v>
      </c>
      <c r="H198" s="330">
        <v>5553.2617386000011</v>
      </c>
      <c r="I198" s="483">
        <v>5553.2617386000011</v>
      </c>
      <c r="J198" s="330">
        <v>5553.2617386000011</v>
      </c>
      <c r="K198" s="340">
        <v>5689.0404585999995</v>
      </c>
      <c r="L198" s="394">
        <v>5824.8191786000007</v>
      </c>
      <c r="M198" s="11"/>
    </row>
    <row r="199" spans="1:13" ht="15.75" thickBot="1">
      <c r="A199" s="10"/>
      <c r="B199" s="389" t="s">
        <v>378</v>
      </c>
      <c r="C199" s="193" t="s">
        <v>379</v>
      </c>
      <c r="D199" s="194">
        <v>0.81108720000000012</v>
      </c>
      <c r="E199" s="195">
        <v>1.1848888888888889</v>
      </c>
      <c r="F199" s="426">
        <v>5236.9555308000008</v>
      </c>
      <c r="G199" s="354">
        <v>5236.9555308000008</v>
      </c>
      <c r="H199" s="354">
        <v>5368.491165800001</v>
      </c>
      <c r="I199" s="489">
        <v>5368.491165800001</v>
      </c>
      <c r="J199" s="354">
        <v>5368.491165800001</v>
      </c>
      <c r="K199" s="355">
        <v>5500.0268008000003</v>
      </c>
      <c r="L199" s="455">
        <v>5631.5624358000023</v>
      </c>
      <c r="M199" s="20"/>
    </row>
    <row r="200" spans="1:13">
      <c r="A200" s="10"/>
      <c r="B200" s="386" t="s">
        <v>380</v>
      </c>
      <c r="C200" s="201" t="s">
        <v>381</v>
      </c>
      <c r="D200" s="202">
        <v>0.78475320000000004</v>
      </c>
      <c r="E200" s="203">
        <v>1.1466666666666665</v>
      </c>
      <c r="F200" s="436">
        <v>5100.4969844000007</v>
      </c>
      <c r="G200" s="350">
        <v>5100.4969844000007</v>
      </c>
      <c r="H200" s="350">
        <v>5100.4969844000007</v>
      </c>
      <c r="I200" s="495">
        <v>5100.4969844000007</v>
      </c>
      <c r="J200" s="350">
        <v>5227.7895343999999</v>
      </c>
      <c r="K200" s="439">
        <v>5227.7895343999999</v>
      </c>
      <c r="L200" s="696">
        <v>5227.7895343999999</v>
      </c>
      <c r="M200" s="5"/>
    </row>
    <row r="201" spans="1:13">
      <c r="A201" s="10"/>
      <c r="B201" s="388" t="s">
        <v>382</v>
      </c>
      <c r="C201" s="185" t="s">
        <v>383</v>
      </c>
      <c r="D201" s="186">
        <v>0.75841920000000007</v>
      </c>
      <c r="E201" s="187">
        <v>1.1084444444444443</v>
      </c>
      <c r="F201" s="437">
        <v>4919.9694966000006</v>
      </c>
      <c r="G201" s="340">
        <v>4919.9694966000006</v>
      </c>
      <c r="H201" s="340">
        <v>4919.9694966000006</v>
      </c>
      <c r="I201" s="496">
        <v>4919.9694966000006</v>
      </c>
      <c r="J201" s="340">
        <v>5043.0189616000007</v>
      </c>
      <c r="K201" s="440">
        <v>5043.0189616000007</v>
      </c>
      <c r="L201" s="697">
        <v>5043.0189616000007</v>
      </c>
      <c r="M201" s="5"/>
    </row>
    <row r="202" spans="1:13">
      <c r="A202" s="4"/>
      <c r="B202" s="388" t="s">
        <v>384</v>
      </c>
      <c r="C202" s="185" t="s">
        <v>385</v>
      </c>
      <c r="D202" s="186">
        <v>0.73208519999999999</v>
      </c>
      <c r="E202" s="187">
        <v>1.070222222222222</v>
      </c>
      <c r="F202" s="437">
        <v>4783.5109502000005</v>
      </c>
      <c r="G202" s="340">
        <v>4783.5109502000005</v>
      </c>
      <c r="H202" s="340">
        <v>4783.5109502000005</v>
      </c>
      <c r="I202" s="496">
        <v>4783.5109502000005</v>
      </c>
      <c r="J202" s="340">
        <v>4902.3173301999987</v>
      </c>
      <c r="K202" s="440">
        <v>4902.3173301999987</v>
      </c>
      <c r="L202" s="697">
        <v>4902.3173301999987</v>
      </c>
      <c r="M202" s="5"/>
    </row>
    <row r="203" spans="1:13">
      <c r="A203" s="12"/>
      <c r="B203" s="388" t="s">
        <v>386</v>
      </c>
      <c r="C203" s="185" t="s">
        <v>387</v>
      </c>
      <c r="D203" s="186">
        <v>0.70575120000000013</v>
      </c>
      <c r="E203" s="187">
        <v>1.032</v>
      </c>
      <c r="F203" s="437">
        <v>4602.9834624000023</v>
      </c>
      <c r="G203" s="340">
        <v>4602.9834624000023</v>
      </c>
      <c r="H203" s="340">
        <v>4602.9834624000023</v>
      </c>
      <c r="I203" s="496">
        <v>4602.9834624000023</v>
      </c>
      <c r="J203" s="340">
        <v>4717.5467574000013</v>
      </c>
      <c r="K203" s="440">
        <v>4717.5467574000013</v>
      </c>
      <c r="L203" s="697">
        <v>4717.5467574000013</v>
      </c>
      <c r="M203" s="18"/>
    </row>
    <row r="204" spans="1:13">
      <c r="A204" s="12"/>
      <c r="B204" s="388" t="s">
        <v>388</v>
      </c>
      <c r="C204" s="185" t="s">
        <v>389</v>
      </c>
      <c r="D204" s="186">
        <v>0.67941720000000005</v>
      </c>
      <c r="E204" s="187">
        <v>0.99377777777777776</v>
      </c>
      <c r="F204" s="437">
        <v>4466.5249160000012</v>
      </c>
      <c r="G204" s="340">
        <v>4466.5249160000012</v>
      </c>
      <c r="H204" s="340">
        <v>4466.5249160000012</v>
      </c>
      <c r="I204" s="496">
        <v>4466.5249160000012</v>
      </c>
      <c r="J204" s="340">
        <v>4576.8451260000011</v>
      </c>
      <c r="K204" s="440">
        <v>4576.8451260000011</v>
      </c>
      <c r="L204" s="697">
        <v>4576.8451260000011</v>
      </c>
      <c r="M204" s="20"/>
    </row>
    <row r="205" spans="1:13" ht="15.75" thickBot="1">
      <c r="A205" s="10"/>
      <c r="B205" s="410" t="s">
        <v>390</v>
      </c>
      <c r="C205" s="247" t="s">
        <v>391</v>
      </c>
      <c r="D205" s="248">
        <v>0.65308319999999997</v>
      </c>
      <c r="E205" s="249">
        <v>0.95555555555555549</v>
      </c>
      <c r="F205" s="441">
        <v>4285.9974282000003</v>
      </c>
      <c r="G205" s="346">
        <v>4285.9974282000003</v>
      </c>
      <c r="H205" s="346">
        <v>4285.9974282000003</v>
      </c>
      <c r="I205" s="497">
        <v>4285.9974282000003</v>
      </c>
      <c r="J205" s="346">
        <v>4392.0745532000001</v>
      </c>
      <c r="K205" s="442">
        <v>4392.0745532000001</v>
      </c>
      <c r="L205" s="698">
        <v>4392.0745532000001</v>
      </c>
      <c r="M205" s="20"/>
    </row>
    <row r="206" spans="1:13">
      <c r="A206" s="4"/>
      <c r="B206" s="386" t="s">
        <v>392</v>
      </c>
      <c r="C206" s="201" t="s">
        <v>393</v>
      </c>
      <c r="D206" s="202">
        <v>0.62674920000000001</v>
      </c>
      <c r="E206" s="203">
        <v>0.91733333333333322</v>
      </c>
      <c r="F206" s="443">
        <v>4149.538881800001</v>
      </c>
      <c r="G206" s="444">
        <v>4149.538881800001</v>
      </c>
      <c r="H206" s="444">
        <v>4149.538881800001</v>
      </c>
      <c r="I206" s="498">
        <v>4149.538881800001</v>
      </c>
      <c r="J206" s="444">
        <v>4149.538881800001</v>
      </c>
      <c r="K206" s="444">
        <v>4149.538881800001</v>
      </c>
      <c r="L206" s="469">
        <v>4149.538881800001</v>
      </c>
      <c r="M206" s="5"/>
    </row>
    <row r="207" spans="1:13">
      <c r="A207" s="4"/>
      <c r="B207" s="388" t="s">
        <v>394</v>
      </c>
      <c r="C207" s="185" t="s">
        <v>395</v>
      </c>
      <c r="D207" s="186">
        <v>0.60041519999999993</v>
      </c>
      <c r="E207" s="187">
        <v>0.87911111111111095</v>
      </c>
      <c r="F207" s="445">
        <v>3969.0113940000001</v>
      </c>
      <c r="G207" s="440">
        <v>3969.0113940000001</v>
      </c>
      <c r="H207" s="440">
        <v>3969.0113940000001</v>
      </c>
      <c r="I207" s="499">
        <v>3969.0113940000001</v>
      </c>
      <c r="J207" s="440">
        <v>3969.0113940000001</v>
      </c>
      <c r="K207" s="440">
        <v>3969.0113940000001</v>
      </c>
      <c r="L207" s="697">
        <v>3969.0113940000001</v>
      </c>
      <c r="M207" s="18"/>
    </row>
    <row r="208" spans="1:13">
      <c r="A208" s="37"/>
      <c r="B208" s="388" t="s">
        <v>396</v>
      </c>
      <c r="C208" s="185" t="s">
        <v>397</v>
      </c>
      <c r="D208" s="186">
        <v>0.57408120000000007</v>
      </c>
      <c r="E208" s="187">
        <v>0.84088888888888891</v>
      </c>
      <c r="F208" s="445">
        <v>3832.5528476000009</v>
      </c>
      <c r="G208" s="440">
        <v>3832.5528476000009</v>
      </c>
      <c r="H208" s="440">
        <v>3832.5528476000009</v>
      </c>
      <c r="I208" s="499">
        <v>3832.5528476000009</v>
      </c>
      <c r="J208" s="440">
        <v>3832.5528476000009</v>
      </c>
      <c r="K208" s="440">
        <v>3832.5528476000009</v>
      </c>
      <c r="L208" s="697">
        <v>3832.5528476000009</v>
      </c>
      <c r="M208" s="18"/>
    </row>
    <row r="209" spans="1:13">
      <c r="A209" s="8"/>
      <c r="B209" s="388" t="s">
        <v>398</v>
      </c>
      <c r="C209" s="185" t="s">
        <v>399</v>
      </c>
      <c r="D209" s="186">
        <v>0.5477472000000001</v>
      </c>
      <c r="E209" s="187">
        <v>0.80266666666666664</v>
      </c>
      <c r="F209" s="445">
        <v>3652.0253598000004</v>
      </c>
      <c r="G209" s="440">
        <v>3652.0253598000004</v>
      </c>
      <c r="H209" s="440">
        <v>3652.0253598000004</v>
      </c>
      <c r="I209" s="499">
        <v>3652.0253598000004</v>
      </c>
      <c r="J209" s="440">
        <v>3652.0253598000004</v>
      </c>
      <c r="K209" s="440">
        <v>3652.0253598000004</v>
      </c>
      <c r="L209" s="697">
        <v>3652.0253598000004</v>
      </c>
      <c r="M209" s="11"/>
    </row>
    <row r="210" spans="1:13">
      <c r="A210" s="38"/>
      <c r="B210" s="388" t="s">
        <v>400</v>
      </c>
      <c r="C210" s="185" t="s">
        <v>401</v>
      </c>
      <c r="D210" s="186">
        <v>0.52141320000000002</v>
      </c>
      <c r="E210" s="187">
        <v>0.76444444444444437</v>
      </c>
      <c r="F210" s="445">
        <v>3515.5668134000007</v>
      </c>
      <c r="G210" s="440">
        <v>3515.5668134000007</v>
      </c>
      <c r="H210" s="440">
        <v>3515.5668134000007</v>
      </c>
      <c r="I210" s="499">
        <v>3515.5668134000007</v>
      </c>
      <c r="J210" s="440">
        <v>3515.5668134000007</v>
      </c>
      <c r="K210" s="440">
        <v>3515.5668134000007</v>
      </c>
      <c r="L210" s="697">
        <v>3515.5668134000007</v>
      </c>
      <c r="M210" s="20"/>
    </row>
    <row r="211" spans="1:13" ht="15.75" thickBot="1">
      <c r="A211" s="8"/>
      <c r="B211" s="389" t="s">
        <v>402</v>
      </c>
      <c r="C211" s="193" t="s">
        <v>403</v>
      </c>
      <c r="D211" s="194">
        <v>0.49507920000000005</v>
      </c>
      <c r="E211" s="195">
        <v>0.7262222222222221</v>
      </c>
      <c r="F211" s="446">
        <v>3335.0393255999998</v>
      </c>
      <c r="G211" s="447">
        <v>3335.0393255999998</v>
      </c>
      <c r="H211" s="447">
        <v>3335.0393255999998</v>
      </c>
      <c r="I211" s="500">
        <v>3335.0393255999998</v>
      </c>
      <c r="J211" s="447">
        <v>3335.0393255999998</v>
      </c>
      <c r="K211" s="447">
        <v>3335.0393255999998</v>
      </c>
      <c r="L211" s="699">
        <v>3335.0393255999998</v>
      </c>
      <c r="M211" s="11"/>
    </row>
    <row r="212" spans="1:13">
      <c r="A212" s="39"/>
      <c r="B212" s="409" t="s">
        <v>404</v>
      </c>
      <c r="C212" s="177" t="s">
        <v>405</v>
      </c>
      <c r="D212" s="178">
        <v>0.46874520000000003</v>
      </c>
      <c r="E212" s="179">
        <v>0.68799999999999994</v>
      </c>
      <c r="F212" s="448">
        <v>3198.5807792000001</v>
      </c>
      <c r="G212" s="449">
        <v>3198.5807792000001</v>
      </c>
      <c r="H212" s="449">
        <v>3198.5807792000001</v>
      </c>
      <c r="I212" s="501">
        <v>3198.5807792000001</v>
      </c>
      <c r="J212" s="449">
        <v>3198.5807792000001</v>
      </c>
      <c r="K212" s="449">
        <v>3198.5807792000001</v>
      </c>
      <c r="L212" s="700">
        <v>3198.5807792000001</v>
      </c>
      <c r="M212" s="11"/>
    </row>
    <row r="213" spans="1:13">
      <c r="A213" s="40"/>
      <c r="B213" s="388" t="s">
        <v>406</v>
      </c>
      <c r="C213" s="185" t="s">
        <v>407</v>
      </c>
      <c r="D213" s="186">
        <v>0.44241119999999995</v>
      </c>
      <c r="E213" s="187">
        <v>0.64977777777777768</v>
      </c>
      <c r="F213" s="445">
        <v>3018.0532914</v>
      </c>
      <c r="G213" s="440">
        <v>3018.0532914</v>
      </c>
      <c r="H213" s="440">
        <v>3018.0532914</v>
      </c>
      <c r="I213" s="499">
        <v>3018.0532914</v>
      </c>
      <c r="J213" s="440">
        <v>3018.0532914</v>
      </c>
      <c r="K213" s="440">
        <v>3018.0532914</v>
      </c>
      <c r="L213" s="697">
        <v>3018.0532914</v>
      </c>
      <c r="M213" s="20"/>
    </row>
    <row r="214" spans="1:13" ht="15.75" thickBot="1">
      <c r="A214" s="41"/>
      <c r="B214" s="410" t="s">
        <v>408</v>
      </c>
      <c r="C214" s="247" t="s">
        <v>409</v>
      </c>
      <c r="D214" s="248">
        <v>0.41607720000000004</v>
      </c>
      <c r="E214" s="249">
        <v>0.61155555555555552</v>
      </c>
      <c r="F214" s="450">
        <v>2881.5947450000003</v>
      </c>
      <c r="G214" s="442">
        <v>2881.5947450000003</v>
      </c>
      <c r="H214" s="442">
        <v>2881.5947450000003</v>
      </c>
      <c r="I214" s="502">
        <v>2881.5947450000003</v>
      </c>
      <c r="J214" s="442">
        <v>2881.5947450000003</v>
      </c>
      <c r="K214" s="442">
        <v>2881.5947450000003</v>
      </c>
      <c r="L214" s="698">
        <v>2881.5947450000003</v>
      </c>
      <c r="M214" s="11"/>
    </row>
    <row r="215" spans="1:13" ht="15.75" thickBot="1">
      <c r="A215" s="19"/>
      <c r="B215" s="719" t="s">
        <v>410</v>
      </c>
      <c r="C215" s="720"/>
      <c r="D215" s="720"/>
      <c r="E215" s="720"/>
      <c r="F215" s="720"/>
      <c r="G215" s="720"/>
      <c r="H215" s="720"/>
      <c r="I215" s="720"/>
      <c r="J215" s="720"/>
      <c r="K215" s="720"/>
      <c r="L215" s="721"/>
      <c r="M215" s="5"/>
    </row>
    <row r="216" spans="1:13">
      <c r="A216" s="19"/>
      <c r="B216" s="303" t="s">
        <v>411</v>
      </c>
      <c r="C216" s="304" t="s">
        <v>412</v>
      </c>
      <c r="D216" s="202">
        <v>3.742</v>
      </c>
      <c r="E216" s="203">
        <v>5.6059999999999999</v>
      </c>
      <c r="F216" s="451">
        <v>34867.035327200007</v>
      </c>
      <c r="G216" s="306"/>
      <c r="H216" s="307"/>
      <c r="I216" s="476"/>
      <c r="J216" s="307"/>
      <c r="K216" s="308"/>
      <c r="L216" s="309"/>
      <c r="M216" s="20"/>
    </row>
    <row r="217" spans="1:13">
      <c r="A217" s="19"/>
      <c r="B217" s="310" t="s">
        <v>413</v>
      </c>
      <c r="C217" s="311" t="s">
        <v>414</v>
      </c>
      <c r="D217" s="186">
        <v>3.7090000000000001</v>
      </c>
      <c r="E217" s="187">
        <v>5.556</v>
      </c>
      <c r="F217" s="416">
        <v>34561.725821600005</v>
      </c>
      <c r="G217" s="313"/>
      <c r="H217" s="352"/>
      <c r="I217" s="503"/>
      <c r="J217" s="352"/>
      <c r="K217" s="452"/>
      <c r="L217" s="453"/>
      <c r="M217" s="20"/>
    </row>
    <row r="218" spans="1:13">
      <c r="A218" s="19"/>
      <c r="B218" s="310" t="s">
        <v>415</v>
      </c>
      <c r="C218" s="311" t="s">
        <v>416</v>
      </c>
      <c r="D218" s="186">
        <v>3.677</v>
      </c>
      <c r="E218" s="187">
        <v>5.5069999999999997</v>
      </c>
      <c r="F218" s="416">
        <v>34256.660316000001</v>
      </c>
      <c r="G218" s="313"/>
      <c r="H218" s="352"/>
      <c r="I218" s="503"/>
      <c r="J218" s="352"/>
      <c r="K218" s="452"/>
      <c r="L218" s="453"/>
      <c r="M218" s="20"/>
    </row>
    <row r="219" spans="1:13">
      <c r="A219" s="19"/>
      <c r="B219" s="310" t="s">
        <v>417</v>
      </c>
      <c r="C219" s="311" t="s">
        <v>418</v>
      </c>
      <c r="D219" s="186">
        <v>3.6509999999999998</v>
      </c>
      <c r="E219" s="187">
        <v>5.4089999999999998</v>
      </c>
      <c r="F219" s="416">
        <v>33953.058810399998</v>
      </c>
      <c r="G219" s="313"/>
      <c r="H219" s="352"/>
      <c r="I219" s="503"/>
      <c r="J219" s="352"/>
      <c r="K219" s="452"/>
      <c r="L219" s="453"/>
      <c r="M219" s="20"/>
    </row>
    <row r="220" spans="1:13">
      <c r="A220" s="19"/>
      <c r="B220" s="310" t="s">
        <v>419</v>
      </c>
      <c r="C220" s="311" t="s">
        <v>420</v>
      </c>
      <c r="D220" s="186">
        <v>3.6179999999999999</v>
      </c>
      <c r="E220" s="187">
        <v>5.36</v>
      </c>
      <c r="F220" s="416">
        <v>33647.749304800003</v>
      </c>
      <c r="G220" s="313"/>
      <c r="H220" s="352"/>
      <c r="I220" s="503"/>
      <c r="J220" s="352"/>
      <c r="K220" s="452"/>
      <c r="L220" s="453"/>
      <c r="M220" s="20"/>
    </row>
    <row r="221" spans="1:13" ht="15.75" thickBot="1">
      <c r="A221" s="19"/>
      <c r="B221" s="317" t="s">
        <v>421</v>
      </c>
      <c r="C221" s="318" t="s">
        <v>422</v>
      </c>
      <c r="D221" s="194">
        <v>3.585</v>
      </c>
      <c r="E221" s="195">
        <v>5.3109999999999999</v>
      </c>
      <c r="F221" s="419">
        <v>33342.439799200001</v>
      </c>
      <c r="G221" s="320"/>
      <c r="H221" s="321"/>
      <c r="I221" s="478"/>
      <c r="J221" s="321"/>
      <c r="K221" s="322"/>
      <c r="L221" s="323"/>
      <c r="M221" s="20"/>
    </row>
    <row r="222" spans="1:13">
      <c r="A222" s="4"/>
      <c r="B222" s="386" t="s">
        <v>423</v>
      </c>
      <c r="C222" s="304" t="s">
        <v>424</v>
      </c>
      <c r="D222" s="202">
        <v>3.5455419999999997</v>
      </c>
      <c r="E222" s="203">
        <v>5.3109999999999999</v>
      </c>
      <c r="F222" s="423">
        <v>33795.108389199995</v>
      </c>
      <c r="G222" s="326">
        <v>38154.435563600011</v>
      </c>
      <c r="H222" s="326">
        <v>40500.092941399998</v>
      </c>
      <c r="I222" s="484"/>
      <c r="J222" s="326"/>
      <c r="K222" s="338"/>
      <c r="L222" s="454"/>
      <c r="M222" s="18"/>
    </row>
    <row r="223" spans="1:13">
      <c r="A223" s="10"/>
      <c r="B223" s="388" t="s">
        <v>425</v>
      </c>
      <c r="C223" s="311" t="s">
        <v>426</v>
      </c>
      <c r="D223" s="186">
        <v>3.5126520000000006</v>
      </c>
      <c r="E223" s="187">
        <v>5.2618240740740738</v>
      </c>
      <c r="F223" s="377">
        <v>33483.053555999999</v>
      </c>
      <c r="G223" s="330">
        <v>37801.895468000002</v>
      </c>
      <c r="H223" s="330">
        <v>40126.337420799995</v>
      </c>
      <c r="I223" s="483"/>
      <c r="J223" s="330"/>
      <c r="K223" s="340"/>
      <c r="L223" s="394"/>
      <c r="M223" s="11"/>
    </row>
    <row r="224" spans="1:13">
      <c r="A224" s="12"/>
      <c r="B224" s="388" t="s">
        <v>427</v>
      </c>
      <c r="C224" s="311" t="s">
        <v>428</v>
      </c>
      <c r="D224" s="186">
        <v>3.4797620000000005</v>
      </c>
      <c r="E224" s="187">
        <v>5.2126481481481477</v>
      </c>
      <c r="F224" s="377">
        <v>33170.998722800003</v>
      </c>
      <c r="G224" s="330">
        <v>37449.355372400008</v>
      </c>
      <c r="H224" s="330">
        <v>39752.581900199999</v>
      </c>
      <c r="I224" s="483"/>
      <c r="J224" s="330"/>
      <c r="K224" s="340"/>
      <c r="L224" s="394"/>
      <c r="M224" s="18"/>
    </row>
    <row r="225" spans="1:13">
      <c r="A225" s="19"/>
      <c r="B225" s="388" t="s">
        <v>429</v>
      </c>
      <c r="C225" s="311" t="s">
        <v>430</v>
      </c>
      <c r="D225" s="186">
        <v>3.4468720000000004</v>
      </c>
      <c r="E225" s="187">
        <v>5.1634722222222216</v>
      </c>
      <c r="F225" s="377">
        <v>32858.943889600007</v>
      </c>
      <c r="G225" s="330">
        <v>37096.815276800007</v>
      </c>
      <c r="H225" s="330">
        <v>39378.826379599996</v>
      </c>
      <c r="I225" s="483"/>
      <c r="J225" s="330"/>
      <c r="K225" s="340"/>
      <c r="L225" s="394"/>
      <c r="M225" s="5"/>
    </row>
    <row r="226" spans="1:13">
      <c r="A226" s="19"/>
      <c r="B226" s="388" t="s">
        <v>431</v>
      </c>
      <c r="C226" s="311" t="s">
        <v>432</v>
      </c>
      <c r="D226" s="186">
        <v>3.4139820000000003</v>
      </c>
      <c r="E226" s="187">
        <v>5.1142962962962963</v>
      </c>
      <c r="F226" s="377">
        <v>32546.889056400003</v>
      </c>
      <c r="G226" s="330">
        <v>36744.275181199991</v>
      </c>
      <c r="H226" s="330">
        <v>39005.070859000007</v>
      </c>
      <c r="I226" s="483"/>
      <c r="J226" s="330"/>
      <c r="K226" s="340"/>
      <c r="L226" s="394"/>
      <c r="M226" s="20"/>
    </row>
    <row r="227" spans="1:13" ht="15.75" thickBot="1">
      <c r="A227" s="12"/>
      <c r="B227" s="389" t="s">
        <v>433</v>
      </c>
      <c r="C227" s="318" t="s">
        <v>434</v>
      </c>
      <c r="D227" s="194">
        <v>3.3810920000000002</v>
      </c>
      <c r="E227" s="195">
        <v>5.0651203703703702</v>
      </c>
      <c r="F227" s="426">
        <v>32234.834223200003</v>
      </c>
      <c r="G227" s="354">
        <v>36391.735085600012</v>
      </c>
      <c r="H227" s="354">
        <v>38631.315338400011</v>
      </c>
      <c r="I227" s="489"/>
      <c r="J227" s="354"/>
      <c r="K227" s="355"/>
      <c r="L227" s="455"/>
      <c r="M227" s="11"/>
    </row>
    <row r="228" spans="1:13">
      <c r="A228" s="10"/>
      <c r="B228" s="386" t="s">
        <v>435</v>
      </c>
      <c r="C228" s="304" t="s">
        <v>436</v>
      </c>
      <c r="D228" s="202">
        <v>3.3482020000000001</v>
      </c>
      <c r="E228" s="203">
        <v>5.0159444444444441</v>
      </c>
      <c r="F228" s="456">
        <v>30242.721896600004</v>
      </c>
      <c r="G228" s="457">
        <v>32631.229107800002</v>
      </c>
      <c r="H228" s="349">
        <v>36093.5864678</v>
      </c>
      <c r="I228" s="488">
        <v>38257.559817800007</v>
      </c>
      <c r="J228" s="349"/>
      <c r="K228" s="350"/>
      <c r="L228" s="458"/>
      <c r="M228" s="11"/>
    </row>
    <row r="229" spans="1:13">
      <c r="A229" s="4"/>
      <c r="B229" s="409" t="s">
        <v>437</v>
      </c>
      <c r="C229" s="311" t="s">
        <v>438</v>
      </c>
      <c r="D229" s="186">
        <v>3.3153120000000005</v>
      </c>
      <c r="E229" s="187">
        <v>4.966768518518518</v>
      </c>
      <c r="F229" s="400">
        <v>29896.518216800003</v>
      </c>
      <c r="G229" s="352">
        <v>32258.242214400005</v>
      </c>
      <c r="H229" s="459">
        <v>35686.654894400002</v>
      </c>
      <c r="I229" s="484">
        <v>37883.804297200011</v>
      </c>
      <c r="J229" s="326"/>
      <c r="K229" s="338"/>
      <c r="L229" s="454"/>
      <c r="M229" s="20"/>
    </row>
    <row r="230" spans="1:13">
      <c r="A230" s="37"/>
      <c r="B230" s="410" t="s">
        <v>439</v>
      </c>
      <c r="C230" s="460" t="s">
        <v>440</v>
      </c>
      <c r="D230" s="186">
        <v>3.2824220000000004</v>
      </c>
      <c r="E230" s="187">
        <v>4.9175925925925927</v>
      </c>
      <c r="F230" s="400">
        <v>29601.435723600007</v>
      </c>
      <c r="G230" s="352">
        <v>31939.646798800004</v>
      </c>
      <c r="H230" s="461">
        <v>35334.114798800001</v>
      </c>
      <c r="I230" s="490">
        <v>37510.048776600001</v>
      </c>
      <c r="J230" s="345"/>
      <c r="K230" s="346"/>
      <c r="L230" s="462"/>
      <c r="M230" s="5"/>
    </row>
    <row r="231" spans="1:13">
      <c r="A231" s="8"/>
      <c r="B231" s="463" t="s">
        <v>441</v>
      </c>
      <c r="C231" s="311" t="s">
        <v>442</v>
      </c>
      <c r="D231" s="186">
        <v>3.2495320000000003</v>
      </c>
      <c r="E231" s="187">
        <v>4.8684166666666666</v>
      </c>
      <c r="F231" s="400">
        <v>29306.353230399996</v>
      </c>
      <c r="G231" s="352">
        <v>31621.051383200003</v>
      </c>
      <c r="H231" s="352">
        <v>34981.574703200007</v>
      </c>
      <c r="I231" s="487">
        <v>37136.293256000004</v>
      </c>
      <c r="J231" s="352"/>
      <c r="K231" s="352"/>
      <c r="L231" s="464"/>
      <c r="M231" s="18"/>
    </row>
    <row r="232" spans="1:13">
      <c r="A232" s="38"/>
      <c r="B232" s="409" t="s">
        <v>443</v>
      </c>
      <c r="C232" s="465" t="s">
        <v>444</v>
      </c>
      <c r="D232" s="186">
        <v>3.2166420000000002</v>
      </c>
      <c r="E232" s="187">
        <v>4.8192407407407405</v>
      </c>
      <c r="F232" s="400">
        <v>29011.2707372</v>
      </c>
      <c r="G232" s="352">
        <v>31302.455967599999</v>
      </c>
      <c r="H232" s="459">
        <v>34629.034607599999</v>
      </c>
      <c r="I232" s="484">
        <v>35930.893075400003</v>
      </c>
      <c r="J232" s="326"/>
      <c r="K232" s="338"/>
      <c r="L232" s="454"/>
      <c r="M232" s="20"/>
    </row>
    <row r="233" spans="1:13" ht="15.75" thickBot="1">
      <c r="A233" s="8"/>
      <c r="B233" s="389" t="s">
        <v>445</v>
      </c>
      <c r="C233" s="318" t="s">
        <v>446</v>
      </c>
      <c r="D233" s="194">
        <v>3.1837520000000001</v>
      </c>
      <c r="E233" s="195">
        <v>4.7700648148148144</v>
      </c>
      <c r="F233" s="466">
        <v>28716.188243999994</v>
      </c>
      <c r="G233" s="334">
        <v>30983.860551999998</v>
      </c>
      <c r="H233" s="333">
        <v>34276.494511999997</v>
      </c>
      <c r="I233" s="485">
        <v>35565.623724799996</v>
      </c>
      <c r="J233" s="333"/>
      <c r="K233" s="362"/>
      <c r="L233" s="395"/>
      <c r="M233" s="5"/>
    </row>
    <row r="234" spans="1:13">
      <c r="A234" s="39"/>
      <c r="B234" s="386" t="s">
        <v>447</v>
      </c>
      <c r="C234" s="304" t="s">
        <v>448</v>
      </c>
      <c r="D234" s="202">
        <v>3.1508620000000001</v>
      </c>
      <c r="E234" s="203">
        <v>4.7208888888888882</v>
      </c>
      <c r="F234" s="423">
        <v>26842.882297400003</v>
      </c>
      <c r="G234" s="326">
        <v>28682.975814199999</v>
      </c>
      <c r="H234" s="326">
        <v>30719.656614200001</v>
      </c>
      <c r="I234" s="484">
        <v>33978.3458942</v>
      </c>
      <c r="J234" s="326"/>
      <c r="K234" s="338"/>
      <c r="L234" s="454"/>
      <c r="M234" s="5"/>
    </row>
    <row r="235" spans="1:13">
      <c r="A235" s="40"/>
      <c r="B235" s="388" t="s">
        <v>449</v>
      </c>
      <c r="C235" s="311" t="s">
        <v>450</v>
      </c>
      <c r="D235" s="186">
        <v>3.1179720000000004</v>
      </c>
      <c r="E235" s="187">
        <v>4.671712962962963</v>
      </c>
      <c r="F235" s="377">
        <v>26564.772144200004</v>
      </c>
      <c r="G235" s="330">
        <v>28385.595823600001</v>
      </c>
      <c r="H235" s="330">
        <v>30401.061198600004</v>
      </c>
      <c r="I235" s="483">
        <v>33625.805798600006</v>
      </c>
      <c r="J235" s="330"/>
      <c r="K235" s="340"/>
      <c r="L235" s="394"/>
      <c r="M235" s="5"/>
    </row>
    <row r="236" spans="1:13">
      <c r="A236" s="41"/>
      <c r="B236" s="388" t="s">
        <v>451</v>
      </c>
      <c r="C236" s="311" t="s">
        <v>452</v>
      </c>
      <c r="D236" s="186">
        <v>3.0850820000000008</v>
      </c>
      <c r="E236" s="187">
        <v>4.6225370370370369</v>
      </c>
      <c r="F236" s="377">
        <v>26286.661991000004</v>
      </c>
      <c r="G236" s="330">
        <v>28088.215833000006</v>
      </c>
      <c r="H236" s="330">
        <v>30082.465783000007</v>
      </c>
      <c r="I236" s="483">
        <v>33273.265703000005</v>
      </c>
      <c r="J236" s="330"/>
      <c r="K236" s="340"/>
      <c r="L236" s="394"/>
      <c r="M236" s="18"/>
    </row>
    <row r="237" spans="1:13">
      <c r="A237" s="19"/>
      <c r="B237" s="388" t="s">
        <v>453</v>
      </c>
      <c r="C237" s="311" t="s">
        <v>454</v>
      </c>
      <c r="D237" s="186">
        <v>3.0521919999999998</v>
      </c>
      <c r="E237" s="187">
        <v>4.5733611111111108</v>
      </c>
      <c r="F237" s="377">
        <v>26008.551837800002</v>
      </c>
      <c r="G237" s="330">
        <v>27790.8358424</v>
      </c>
      <c r="H237" s="330">
        <v>29763.870367399999</v>
      </c>
      <c r="I237" s="483">
        <v>32920.725607399996</v>
      </c>
      <c r="J237" s="330"/>
      <c r="K237" s="340"/>
      <c r="L237" s="394"/>
      <c r="M237" s="20"/>
    </row>
    <row r="238" spans="1:13">
      <c r="A238" s="4"/>
      <c r="B238" s="388" t="s">
        <v>455</v>
      </c>
      <c r="C238" s="311" t="s">
        <v>456</v>
      </c>
      <c r="D238" s="186">
        <v>3.0193020000000002</v>
      </c>
      <c r="E238" s="187">
        <v>4.5241851851851846</v>
      </c>
      <c r="F238" s="377">
        <v>25730.441684599999</v>
      </c>
      <c r="G238" s="330">
        <v>27493.455851800005</v>
      </c>
      <c r="H238" s="330">
        <v>29445.274951800006</v>
      </c>
      <c r="I238" s="483">
        <v>32568.185511799998</v>
      </c>
      <c r="J238" s="330"/>
      <c r="K238" s="340"/>
      <c r="L238" s="394"/>
      <c r="M238" s="20"/>
    </row>
    <row r="239" spans="1:13" ht="15.75" thickBot="1">
      <c r="A239" s="10"/>
      <c r="B239" s="389" t="s">
        <v>457</v>
      </c>
      <c r="C239" s="318" t="s">
        <v>458</v>
      </c>
      <c r="D239" s="194">
        <v>2.9864120000000001</v>
      </c>
      <c r="E239" s="195">
        <v>4.4750092592592585</v>
      </c>
      <c r="F239" s="426">
        <v>25452.331531400006</v>
      </c>
      <c r="G239" s="354">
        <v>27196.075861200003</v>
      </c>
      <c r="H239" s="354">
        <v>29126.679536200001</v>
      </c>
      <c r="I239" s="489">
        <v>32215.645416200005</v>
      </c>
      <c r="J239" s="354"/>
      <c r="K239" s="467"/>
      <c r="L239" s="455"/>
      <c r="M239" s="5"/>
    </row>
    <row r="240" spans="1:13">
      <c r="A240" s="12"/>
      <c r="B240" s="386" t="s">
        <v>459</v>
      </c>
      <c r="C240" s="304" t="s">
        <v>460</v>
      </c>
      <c r="D240" s="202">
        <v>2.9535220000000004</v>
      </c>
      <c r="E240" s="203">
        <v>4.4258333333333333</v>
      </c>
      <c r="F240" s="348">
        <v>23731.033170200004</v>
      </c>
      <c r="G240" s="349">
        <v>25174.2213782</v>
      </c>
      <c r="H240" s="349">
        <v>26701.731978200005</v>
      </c>
      <c r="I240" s="488">
        <v>28808.084120600011</v>
      </c>
      <c r="J240" s="349">
        <v>33008.738270600006</v>
      </c>
      <c r="K240" s="350"/>
      <c r="L240" s="458"/>
      <c r="M240" s="18"/>
    </row>
    <row r="241" spans="1:13">
      <c r="A241" s="19"/>
      <c r="B241" s="388" t="s">
        <v>461</v>
      </c>
      <c r="C241" s="311" t="s">
        <v>462</v>
      </c>
      <c r="D241" s="186">
        <v>2.9206320000000008</v>
      </c>
      <c r="E241" s="187">
        <v>4.3766574074074072</v>
      </c>
      <c r="F241" s="328">
        <v>23469.086395000006</v>
      </c>
      <c r="G241" s="330">
        <v>24896.111225000001</v>
      </c>
      <c r="H241" s="330">
        <v>26406.649485000005</v>
      </c>
      <c r="I241" s="483">
        <v>28489.488705000007</v>
      </c>
      <c r="J241" s="330">
        <v>32643.468920000007</v>
      </c>
      <c r="K241" s="338"/>
      <c r="L241" s="394"/>
      <c r="M241" s="18"/>
    </row>
    <row r="242" spans="1:13">
      <c r="A242" s="19"/>
      <c r="B242" s="388" t="s">
        <v>463</v>
      </c>
      <c r="C242" s="311" t="s">
        <v>464</v>
      </c>
      <c r="D242" s="186">
        <v>2.8877419999999998</v>
      </c>
      <c r="E242" s="187">
        <v>4.3274814814814819</v>
      </c>
      <c r="F242" s="328">
        <v>23207.139619799997</v>
      </c>
      <c r="G242" s="330">
        <v>24618.001071799998</v>
      </c>
      <c r="H242" s="330">
        <v>26111.566991800002</v>
      </c>
      <c r="I242" s="483">
        <v>28170.893289399999</v>
      </c>
      <c r="J242" s="330">
        <v>32278.1995694</v>
      </c>
      <c r="K242" s="340"/>
      <c r="L242" s="394"/>
      <c r="M242" s="11"/>
    </row>
    <row r="243" spans="1:13">
      <c r="A243" s="12"/>
      <c r="B243" s="388" t="s">
        <v>465</v>
      </c>
      <c r="C243" s="311" t="s">
        <v>466</v>
      </c>
      <c r="D243" s="186">
        <v>2.8548520000000002</v>
      </c>
      <c r="E243" s="187">
        <v>4.2783055555555549</v>
      </c>
      <c r="F243" s="328">
        <v>22945.192844599998</v>
      </c>
      <c r="G243" s="330">
        <v>24339.890918599998</v>
      </c>
      <c r="H243" s="330">
        <v>25816.484498600003</v>
      </c>
      <c r="I243" s="483">
        <v>27852.297873800002</v>
      </c>
      <c r="J243" s="330">
        <v>31912.9302188</v>
      </c>
      <c r="K243" s="340"/>
      <c r="L243" s="394"/>
      <c r="M243" s="20"/>
    </row>
    <row r="244" spans="1:13">
      <c r="A244" s="10"/>
      <c r="B244" s="388" t="s">
        <v>467</v>
      </c>
      <c r="C244" s="311" t="s">
        <v>468</v>
      </c>
      <c r="D244" s="186">
        <v>2.8219620000000005</v>
      </c>
      <c r="E244" s="187">
        <v>4.2291296296296288</v>
      </c>
      <c r="F244" s="328">
        <v>22683.2460694</v>
      </c>
      <c r="G244" s="330">
        <v>24061.780765399995</v>
      </c>
      <c r="H244" s="330">
        <v>25521.402005399999</v>
      </c>
      <c r="I244" s="483">
        <v>27533.702458199998</v>
      </c>
      <c r="J244" s="330">
        <v>31547.660868199997</v>
      </c>
      <c r="K244" s="340"/>
      <c r="L244" s="394"/>
      <c r="M244" s="11"/>
    </row>
    <row r="245" spans="1:13" ht="15.75" thickBot="1">
      <c r="A245" s="4"/>
      <c r="B245" s="389" t="s">
        <v>469</v>
      </c>
      <c r="C245" s="318" t="s">
        <v>470</v>
      </c>
      <c r="D245" s="194">
        <v>2.7890720000000004</v>
      </c>
      <c r="E245" s="195">
        <v>4.1799537037037036</v>
      </c>
      <c r="F245" s="331">
        <v>22421.299294200006</v>
      </c>
      <c r="G245" s="333">
        <v>23783.6706122</v>
      </c>
      <c r="H245" s="333">
        <v>25226.319512199996</v>
      </c>
      <c r="I245" s="485">
        <v>27215.107042599997</v>
      </c>
      <c r="J245" s="333">
        <v>31182.391517600001</v>
      </c>
      <c r="K245" s="333"/>
      <c r="L245" s="395"/>
      <c r="M245" s="11"/>
    </row>
    <row r="246" spans="1:13">
      <c r="A246" s="12"/>
      <c r="B246" s="386" t="s">
        <v>471</v>
      </c>
      <c r="C246" s="201" t="s">
        <v>472</v>
      </c>
      <c r="D246" s="202">
        <v>2.7561820000000004</v>
      </c>
      <c r="E246" s="203">
        <v>4.1307777777777774</v>
      </c>
      <c r="F246" s="375">
        <v>20559.844301000001</v>
      </c>
      <c r="G246" s="387">
        <v>22159.352519000004</v>
      </c>
      <c r="H246" s="337">
        <v>22872.190799000004</v>
      </c>
      <c r="I246" s="482">
        <v>24931.237019000004</v>
      </c>
      <c r="J246" s="337">
        <v>27965.769047000005</v>
      </c>
      <c r="K246" s="358">
        <v>30817.122167000005</v>
      </c>
      <c r="L246" s="360"/>
      <c r="M246" s="18"/>
    </row>
    <row r="247" spans="1:13">
      <c r="A247" s="12"/>
      <c r="B247" s="388" t="s">
        <v>473</v>
      </c>
      <c r="C247" s="185" t="s">
        <v>474</v>
      </c>
      <c r="D247" s="186">
        <v>2.7232920000000003</v>
      </c>
      <c r="E247" s="187">
        <v>4.0816018518518522</v>
      </c>
      <c r="F247" s="377">
        <v>20317.054063200001</v>
      </c>
      <c r="G247" s="329">
        <v>21897.405743800002</v>
      </c>
      <c r="H247" s="330">
        <v>22601.757853800002</v>
      </c>
      <c r="I247" s="483">
        <v>24636.154525800004</v>
      </c>
      <c r="J247" s="330">
        <v>27634.444376400003</v>
      </c>
      <c r="K247" s="340">
        <v>28881.9113664</v>
      </c>
      <c r="L247" s="341"/>
      <c r="M247" s="5"/>
    </row>
    <row r="248" spans="1:13">
      <c r="A248" s="10"/>
      <c r="B248" s="388" t="s">
        <v>475</v>
      </c>
      <c r="C248" s="185" t="s">
        <v>476</v>
      </c>
      <c r="D248" s="186">
        <v>2.6904020000000002</v>
      </c>
      <c r="E248" s="187">
        <v>4.0324259259259252</v>
      </c>
      <c r="F248" s="377">
        <v>20074.263825400005</v>
      </c>
      <c r="G248" s="329">
        <v>21635.458968600004</v>
      </c>
      <c r="H248" s="330">
        <v>22331.324908600003</v>
      </c>
      <c r="I248" s="483">
        <v>24341.072032600005</v>
      </c>
      <c r="J248" s="330">
        <v>27303.119705800007</v>
      </c>
      <c r="K248" s="340">
        <v>28516.642015800007</v>
      </c>
      <c r="L248" s="341"/>
      <c r="M248" s="20"/>
    </row>
    <row r="249" spans="1:13">
      <c r="A249" s="4"/>
      <c r="B249" s="388" t="s">
        <v>477</v>
      </c>
      <c r="C249" s="185" t="s">
        <v>478</v>
      </c>
      <c r="D249" s="186">
        <v>2.6575120000000001</v>
      </c>
      <c r="E249" s="187">
        <v>3.9832499999999995</v>
      </c>
      <c r="F249" s="377">
        <v>19831.473587600001</v>
      </c>
      <c r="G249" s="329">
        <v>21373.512193399998</v>
      </c>
      <c r="H249" s="330">
        <v>22060.891963400001</v>
      </c>
      <c r="I249" s="483">
        <v>24045.989539400001</v>
      </c>
      <c r="J249" s="330">
        <v>26971.795035200001</v>
      </c>
      <c r="K249" s="340">
        <v>28151.372665199997</v>
      </c>
      <c r="L249" s="341"/>
      <c r="M249" s="11"/>
    </row>
    <row r="250" spans="1:13">
      <c r="A250" s="4"/>
      <c r="B250" s="388" t="s">
        <v>479</v>
      </c>
      <c r="C250" s="185" t="s">
        <v>480</v>
      </c>
      <c r="D250" s="186">
        <v>2.6246220000000005</v>
      </c>
      <c r="E250" s="187">
        <v>3.9340740740740738</v>
      </c>
      <c r="F250" s="377">
        <v>19588.683349800001</v>
      </c>
      <c r="G250" s="329">
        <v>21111.5654182</v>
      </c>
      <c r="H250" s="330">
        <v>21790.459018200007</v>
      </c>
      <c r="I250" s="483">
        <v>23750.907046200002</v>
      </c>
      <c r="J250" s="330">
        <v>26640.470364600002</v>
      </c>
      <c r="K250" s="340">
        <v>27786.103314600005</v>
      </c>
      <c r="L250" s="341"/>
      <c r="M250" s="11"/>
    </row>
    <row r="251" spans="1:13" ht="15.75" thickBot="1">
      <c r="A251" s="19"/>
      <c r="B251" s="389" t="s">
        <v>481</v>
      </c>
      <c r="C251" s="193" t="s">
        <v>482</v>
      </c>
      <c r="D251" s="194">
        <v>2.5917320000000004</v>
      </c>
      <c r="E251" s="195">
        <v>3.8848981481481482</v>
      </c>
      <c r="F251" s="426">
        <v>19345.893112000002</v>
      </c>
      <c r="G251" s="468">
        <v>20849.618643000002</v>
      </c>
      <c r="H251" s="354">
        <v>21520.026073000001</v>
      </c>
      <c r="I251" s="489">
        <v>23455.824553000002</v>
      </c>
      <c r="J251" s="354">
        <v>26309.145694000003</v>
      </c>
      <c r="K251" s="355">
        <v>27420.833964000005</v>
      </c>
      <c r="L251" s="356"/>
      <c r="M251" s="20"/>
    </row>
    <row r="252" spans="1:13">
      <c r="A252" s="12"/>
      <c r="B252" s="386" t="s">
        <v>483</v>
      </c>
      <c r="C252" s="201" t="s">
        <v>484</v>
      </c>
      <c r="D252" s="202">
        <v>2.5588420000000003</v>
      </c>
      <c r="E252" s="203">
        <v>3.835722222222222</v>
      </c>
      <c r="F252" s="348">
        <v>18772.1422442</v>
      </c>
      <c r="G252" s="349">
        <v>19434.063504199999</v>
      </c>
      <c r="H252" s="349">
        <v>20095.984764199999</v>
      </c>
      <c r="I252" s="488">
        <v>21580.5537578</v>
      </c>
      <c r="J252" s="349">
        <v>23661.096613399997</v>
      </c>
      <c r="K252" s="350">
        <v>25315.899763400001</v>
      </c>
      <c r="L252" s="351">
        <v>27055.564613400005</v>
      </c>
      <c r="M252" s="5"/>
    </row>
    <row r="253" spans="1:13">
      <c r="A253" s="19"/>
      <c r="B253" s="388" t="s">
        <v>485</v>
      </c>
      <c r="C253" s="185" t="s">
        <v>486</v>
      </c>
      <c r="D253" s="186">
        <v>2.5259520000000002</v>
      </c>
      <c r="E253" s="187">
        <v>3.7865462962962964</v>
      </c>
      <c r="F253" s="328">
        <v>18533.595091400002</v>
      </c>
      <c r="G253" s="330">
        <v>19187.030181400005</v>
      </c>
      <c r="H253" s="330">
        <v>19840.465271400004</v>
      </c>
      <c r="I253" s="483">
        <v>21305.877727600007</v>
      </c>
      <c r="J253" s="330">
        <v>23359.4735378</v>
      </c>
      <c r="K253" s="340">
        <v>24993.061262800009</v>
      </c>
      <c r="L253" s="341">
        <v>26690.295262799998</v>
      </c>
      <c r="M253" s="18"/>
    </row>
    <row r="254" spans="1:13">
      <c r="A254" s="19"/>
      <c r="B254" s="388" t="s">
        <v>487</v>
      </c>
      <c r="C254" s="185" t="s">
        <v>488</v>
      </c>
      <c r="D254" s="186">
        <v>2.4930620000000001</v>
      </c>
      <c r="E254" s="187">
        <v>3.7373703703703698</v>
      </c>
      <c r="F254" s="328">
        <v>18295.047938600001</v>
      </c>
      <c r="G254" s="330">
        <v>18939.9968586</v>
      </c>
      <c r="H254" s="330">
        <v>19584.945778599998</v>
      </c>
      <c r="I254" s="483">
        <v>21031.2016974</v>
      </c>
      <c r="J254" s="330">
        <v>23057.850462200007</v>
      </c>
      <c r="K254" s="340">
        <v>24670.222762200003</v>
      </c>
      <c r="L254" s="341">
        <v>26325.025912200002</v>
      </c>
      <c r="M254" s="20"/>
    </row>
    <row r="255" spans="1:13">
      <c r="A255" s="12"/>
      <c r="B255" s="388" t="s">
        <v>489</v>
      </c>
      <c r="C255" s="185" t="s">
        <v>490</v>
      </c>
      <c r="D255" s="186">
        <v>2.460172</v>
      </c>
      <c r="E255" s="187">
        <v>3.6881944444444441</v>
      </c>
      <c r="F255" s="328">
        <v>18056.500785799995</v>
      </c>
      <c r="G255" s="330">
        <v>18692.963535800001</v>
      </c>
      <c r="H255" s="330">
        <v>19329.4262858</v>
      </c>
      <c r="I255" s="483">
        <v>20756.5256672</v>
      </c>
      <c r="J255" s="330">
        <v>22756.2273866</v>
      </c>
      <c r="K255" s="340">
        <v>24347.384261600004</v>
      </c>
      <c r="L255" s="341">
        <v>25959.756561600003</v>
      </c>
      <c r="M255" s="5"/>
    </row>
    <row r="256" spans="1:13">
      <c r="A256" s="19"/>
      <c r="B256" s="388" t="s">
        <v>491</v>
      </c>
      <c r="C256" s="185" t="s">
        <v>492</v>
      </c>
      <c r="D256" s="186">
        <v>2.4272820000000004</v>
      </c>
      <c r="E256" s="187">
        <v>3.6390185185185184</v>
      </c>
      <c r="F256" s="328">
        <v>17817.953633000005</v>
      </c>
      <c r="G256" s="330">
        <v>18445.930213</v>
      </c>
      <c r="H256" s="330">
        <v>19073.906793000002</v>
      </c>
      <c r="I256" s="483">
        <v>20481.849636999999</v>
      </c>
      <c r="J256" s="330">
        <v>22454.604311000003</v>
      </c>
      <c r="K256" s="340">
        <v>24024.545761000001</v>
      </c>
      <c r="L256" s="341">
        <v>25594.487211000007</v>
      </c>
      <c r="M256" s="5"/>
    </row>
    <row r="257" spans="1:13" ht="15.75" thickBot="1">
      <c r="A257" s="10"/>
      <c r="B257" s="389" t="s">
        <v>493</v>
      </c>
      <c r="C257" s="193" t="s">
        <v>494</v>
      </c>
      <c r="D257" s="194">
        <v>2.3943920000000003</v>
      </c>
      <c r="E257" s="195">
        <v>3.5898425925925923</v>
      </c>
      <c r="F257" s="353">
        <v>17579.406480199999</v>
      </c>
      <c r="G257" s="354">
        <v>18198.896890199998</v>
      </c>
      <c r="H257" s="354">
        <v>18818.3873002</v>
      </c>
      <c r="I257" s="489">
        <v>20207.173606799995</v>
      </c>
      <c r="J257" s="354">
        <v>22152.981235400002</v>
      </c>
      <c r="K257" s="355">
        <v>23701.707260400006</v>
      </c>
      <c r="L257" s="356">
        <v>25229.217860400004</v>
      </c>
      <c r="M257" s="5"/>
    </row>
    <row r="258" spans="1:13">
      <c r="A258" s="4"/>
      <c r="B258" s="386" t="s">
        <v>495</v>
      </c>
      <c r="C258" s="201" t="s">
        <v>496</v>
      </c>
      <c r="D258" s="202">
        <v>2.3615019999999998</v>
      </c>
      <c r="E258" s="203">
        <v>3.5406666666666666</v>
      </c>
      <c r="F258" s="348">
        <v>16773.9240288</v>
      </c>
      <c r="G258" s="349">
        <v>17384.928268799998</v>
      </c>
      <c r="H258" s="349">
        <v>17995.932508800001</v>
      </c>
      <c r="I258" s="488">
        <v>18912.4388688</v>
      </c>
      <c r="J258" s="349">
        <v>19979.7801592</v>
      </c>
      <c r="K258" s="350">
        <v>21441.368287199995</v>
      </c>
      <c r="L258" s="351">
        <v>23433.260237600007</v>
      </c>
      <c r="M258" s="18"/>
    </row>
    <row r="259" spans="1:13">
      <c r="A259" s="12"/>
      <c r="B259" s="388" t="s">
        <v>497</v>
      </c>
      <c r="C259" s="185" t="s">
        <v>498</v>
      </c>
      <c r="D259" s="186">
        <v>2.3286120000000001</v>
      </c>
      <c r="E259" s="187">
        <v>3.4914907407407405</v>
      </c>
      <c r="F259" s="328">
        <v>16543.863045999999</v>
      </c>
      <c r="G259" s="330">
        <v>17146.381115999997</v>
      </c>
      <c r="H259" s="330">
        <v>17748.899185999999</v>
      </c>
      <c r="I259" s="483">
        <v>18652.676291</v>
      </c>
      <c r="J259" s="330">
        <v>19705.104128999999</v>
      </c>
      <c r="K259" s="340">
        <v>21146.285793999999</v>
      </c>
      <c r="L259" s="341">
        <v>23110.421736999997</v>
      </c>
      <c r="M259" s="20"/>
    </row>
    <row r="260" spans="1:13">
      <c r="A260" s="10"/>
      <c r="B260" s="388" t="s">
        <v>499</v>
      </c>
      <c r="C260" s="185" t="s">
        <v>500</v>
      </c>
      <c r="D260" s="186">
        <v>2.2957220000000005</v>
      </c>
      <c r="E260" s="187">
        <v>3.4423148148148144</v>
      </c>
      <c r="F260" s="328">
        <v>16313.802063200001</v>
      </c>
      <c r="G260" s="330">
        <v>16907.833963200002</v>
      </c>
      <c r="H260" s="330">
        <v>17501.865863200001</v>
      </c>
      <c r="I260" s="483">
        <v>18392.913713200003</v>
      </c>
      <c r="J260" s="330">
        <v>19430.428098800003</v>
      </c>
      <c r="K260" s="340">
        <v>20851.203300800003</v>
      </c>
      <c r="L260" s="341">
        <v>22787.583236400005</v>
      </c>
      <c r="M260" s="20"/>
    </row>
    <row r="261" spans="1:13">
      <c r="A261" s="10"/>
      <c r="B261" s="388" t="s">
        <v>501</v>
      </c>
      <c r="C261" s="185" t="s">
        <v>502</v>
      </c>
      <c r="D261" s="186">
        <v>2.262832</v>
      </c>
      <c r="E261" s="187">
        <v>3.3931388888888887</v>
      </c>
      <c r="F261" s="328">
        <v>16083.741080400001</v>
      </c>
      <c r="G261" s="330">
        <v>16669.286810400001</v>
      </c>
      <c r="H261" s="330">
        <v>17254.832540400002</v>
      </c>
      <c r="I261" s="483">
        <v>18133.151135400003</v>
      </c>
      <c r="J261" s="330">
        <v>19155.752068599999</v>
      </c>
      <c r="K261" s="340">
        <v>20556.1208076</v>
      </c>
      <c r="L261" s="341">
        <v>22464.744735800006</v>
      </c>
      <c r="M261" s="5"/>
    </row>
    <row r="262" spans="1:13">
      <c r="A262" s="19"/>
      <c r="B262" s="388" t="s">
        <v>503</v>
      </c>
      <c r="C262" s="185" t="s">
        <v>504</v>
      </c>
      <c r="D262" s="186">
        <v>2.2299420000000003</v>
      </c>
      <c r="E262" s="187">
        <v>3.3439629629629626</v>
      </c>
      <c r="F262" s="328">
        <v>15853.680097600003</v>
      </c>
      <c r="G262" s="330">
        <v>16430.739657600003</v>
      </c>
      <c r="H262" s="330">
        <v>17007.799217600001</v>
      </c>
      <c r="I262" s="483">
        <v>17873.388557599999</v>
      </c>
      <c r="J262" s="330">
        <v>18881.076038400002</v>
      </c>
      <c r="K262" s="340">
        <v>20261.038314400001</v>
      </c>
      <c r="L262" s="341">
        <v>22141.906235200004</v>
      </c>
      <c r="M262" s="18"/>
    </row>
    <row r="263" spans="1:13" ht="15.75" thickBot="1">
      <c r="A263" s="4"/>
      <c r="B263" s="389" t="s">
        <v>505</v>
      </c>
      <c r="C263" s="193" t="s">
        <v>506</v>
      </c>
      <c r="D263" s="194">
        <v>2.1970520000000002</v>
      </c>
      <c r="E263" s="195">
        <v>3.2947870370370369</v>
      </c>
      <c r="F263" s="353">
        <v>15623.619114800003</v>
      </c>
      <c r="G263" s="354">
        <v>16192.192504800005</v>
      </c>
      <c r="H263" s="354">
        <v>16760.765894800003</v>
      </c>
      <c r="I263" s="489">
        <v>17613.625979800003</v>
      </c>
      <c r="J263" s="354">
        <v>18606.400008200006</v>
      </c>
      <c r="K263" s="355">
        <v>19965.955821200005</v>
      </c>
      <c r="L263" s="356">
        <v>21819.067734600008</v>
      </c>
      <c r="M263" s="18"/>
    </row>
    <row r="264" spans="1:13">
      <c r="A264" s="12"/>
      <c r="B264" s="386" t="s">
        <v>507</v>
      </c>
      <c r="C264" s="201" t="s">
        <v>508</v>
      </c>
      <c r="D264" s="202">
        <v>2.1641620000000001</v>
      </c>
      <c r="E264" s="203">
        <v>3.2456111111111108</v>
      </c>
      <c r="F264" s="348">
        <v>15113.514522000001</v>
      </c>
      <c r="G264" s="349">
        <v>15393.558132</v>
      </c>
      <c r="H264" s="349">
        <v>15953.645352000001</v>
      </c>
      <c r="I264" s="488">
        <v>16513.732572000001</v>
      </c>
      <c r="J264" s="349">
        <v>17073.819792000002</v>
      </c>
      <c r="K264" s="350">
        <v>18331.723977999998</v>
      </c>
      <c r="L264" s="351">
        <v>19950.916938000002</v>
      </c>
      <c r="M264" s="11"/>
    </row>
    <row r="265" spans="1:13">
      <c r="A265" s="12"/>
      <c r="B265" s="388" t="s">
        <v>509</v>
      </c>
      <c r="C265" s="185" t="s">
        <v>510</v>
      </c>
      <c r="D265" s="186">
        <v>2.1312720000000005</v>
      </c>
      <c r="E265" s="187">
        <v>3.1964351851851851</v>
      </c>
      <c r="F265" s="328">
        <v>14887.696624200002</v>
      </c>
      <c r="G265" s="330">
        <v>15163.4971492</v>
      </c>
      <c r="H265" s="330">
        <v>15715.0981992</v>
      </c>
      <c r="I265" s="483">
        <v>16266.699249200001</v>
      </c>
      <c r="J265" s="330">
        <v>16818.300299200004</v>
      </c>
      <c r="K265" s="340">
        <v>18057.047947800002</v>
      </c>
      <c r="L265" s="341">
        <v>19651.591359799997</v>
      </c>
      <c r="M265" s="20"/>
    </row>
    <row r="266" spans="1:13">
      <c r="A266" s="10"/>
      <c r="B266" s="388" t="s">
        <v>511</v>
      </c>
      <c r="C266" s="185" t="s">
        <v>512</v>
      </c>
      <c r="D266" s="186">
        <v>2.098382</v>
      </c>
      <c r="E266" s="187">
        <v>3.1472592592592594</v>
      </c>
      <c r="F266" s="328">
        <v>14661.878726400002</v>
      </c>
      <c r="G266" s="330">
        <v>14933.436166400001</v>
      </c>
      <c r="H266" s="330">
        <v>15476.551046400002</v>
      </c>
      <c r="I266" s="483">
        <v>16019.665926400003</v>
      </c>
      <c r="J266" s="330">
        <v>16562.780806400002</v>
      </c>
      <c r="K266" s="340">
        <v>17782.371917600001</v>
      </c>
      <c r="L266" s="341">
        <v>19352.265781600003</v>
      </c>
      <c r="M266" s="11"/>
    </row>
    <row r="267" spans="1:13">
      <c r="A267" s="4"/>
      <c r="B267" s="388" t="s">
        <v>513</v>
      </c>
      <c r="C267" s="185" t="s">
        <v>514</v>
      </c>
      <c r="D267" s="186">
        <v>2.0654919999999999</v>
      </c>
      <c r="E267" s="187">
        <v>3.0980833333333329</v>
      </c>
      <c r="F267" s="328">
        <v>14436.060828600001</v>
      </c>
      <c r="G267" s="330">
        <v>14703.375183599999</v>
      </c>
      <c r="H267" s="330">
        <v>15238.003893600002</v>
      </c>
      <c r="I267" s="483">
        <v>15772.632603600003</v>
      </c>
      <c r="J267" s="330">
        <v>16307.261313599998</v>
      </c>
      <c r="K267" s="340">
        <v>17507.695887400001</v>
      </c>
      <c r="L267" s="341">
        <v>19052.940203400001</v>
      </c>
      <c r="M267" s="11"/>
    </row>
    <row r="268" spans="1:13">
      <c r="A268" s="4"/>
      <c r="B268" s="388" t="s">
        <v>515</v>
      </c>
      <c r="C268" s="185" t="s">
        <v>516</v>
      </c>
      <c r="D268" s="186">
        <v>2.0326020000000002</v>
      </c>
      <c r="E268" s="187">
        <v>3.0489074074074072</v>
      </c>
      <c r="F268" s="328">
        <v>14210.242930800003</v>
      </c>
      <c r="G268" s="330">
        <v>14473.3142008</v>
      </c>
      <c r="H268" s="330">
        <v>14999.4567408</v>
      </c>
      <c r="I268" s="483">
        <v>15525.599280800001</v>
      </c>
      <c r="J268" s="330">
        <v>16051.7418208</v>
      </c>
      <c r="K268" s="340">
        <v>17233.019857200001</v>
      </c>
      <c r="L268" s="341">
        <v>18753.614625200004</v>
      </c>
      <c r="M268" s="20"/>
    </row>
    <row r="269" spans="1:13" ht="15.75" thickBot="1">
      <c r="A269" s="19"/>
      <c r="B269" s="389" t="s">
        <v>517</v>
      </c>
      <c r="C269" s="193" t="s">
        <v>518</v>
      </c>
      <c r="D269" s="194">
        <v>1.9997120000000002</v>
      </c>
      <c r="E269" s="195">
        <v>2.9997314814814811</v>
      </c>
      <c r="F269" s="353">
        <v>13984.425033000001</v>
      </c>
      <c r="G269" s="354">
        <v>14243.253218</v>
      </c>
      <c r="H269" s="354">
        <v>14760.909588000002</v>
      </c>
      <c r="I269" s="489">
        <v>15278.565957999999</v>
      </c>
      <c r="J269" s="354">
        <v>15796.222328000002</v>
      </c>
      <c r="K269" s="355">
        <v>16958.343826999997</v>
      </c>
      <c r="L269" s="356">
        <v>18454.289047000002</v>
      </c>
      <c r="M269" s="11"/>
    </row>
    <row r="270" spans="1:13">
      <c r="A270" s="12"/>
      <c r="B270" s="386" t="s">
        <v>519</v>
      </c>
      <c r="C270" s="201" t="s">
        <v>520</v>
      </c>
      <c r="D270" s="202">
        <v>1.9668220000000003</v>
      </c>
      <c r="E270" s="203">
        <v>2.9505555555555554</v>
      </c>
      <c r="F270" s="348">
        <v>13504.0220352</v>
      </c>
      <c r="G270" s="349">
        <v>13758.607135200002</v>
      </c>
      <c r="H270" s="349">
        <v>14013.192235199998</v>
      </c>
      <c r="I270" s="488">
        <v>14522.362435199999</v>
      </c>
      <c r="J270" s="349">
        <v>15031.532635200001</v>
      </c>
      <c r="K270" s="350">
        <v>15540.702835200002</v>
      </c>
      <c r="L270" s="351">
        <v>16683.6677968</v>
      </c>
      <c r="M270" s="5"/>
    </row>
    <row r="271" spans="1:13">
      <c r="A271" s="19"/>
      <c r="B271" s="388" t="s">
        <v>521</v>
      </c>
      <c r="C271" s="185" t="s">
        <v>522</v>
      </c>
      <c r="D271" s="186">
        <v>1.9339320000000002</v>
      </c>
      <c r="E271" s="187">
        <v>2.9013796296296297</v>
      </c>
      <c r="F271" s="328">
        <v>13282.447222400004</v>
      </c>
      <c r="G271" s="330">
        <v>13532.789237400004</v>
      </c>
      <c r="H271" s="330">
        <v>13783.131252400002</v>
      </c>
      <c r="I271" s="483">
        <v>14283.815282400003</v>
      </c>
      <c r="J271" s="330">
        <v>14784.499312400005</v>
      </c>
      <c r="K271" s="340">
        <v>15285.183342400001</v>
      </c>
      <c r="L271" s="341">
        <v>16408.9917666</v>
      </c>
      <c r="M271" s="18"/>
    </row>
    <row r="272" spans="1:13">
      <c r="A272" s="19"/>
      <c r="B272" s="388" t="s">
        <v>523</v>
      </c>
      <c r="C272" s="185" t="s">
        <v>524</v>
      </c>
      <c r="D272" s="186">
        <v>1.9010420000000003</v>
      </c>
      <c r="E272" s="187">
        <v>2.8522037037037036</v>
      </c>
      <c r="F272" s="328">
        <v>13060.872409600001</v>
      </c>
      <c r="G272" s="330">
        <v>13306.971339600002</v>
      </c>
      <c r="H272" s="330">
        <v>13553.070269600003</v>
      </c>
      <c r="I272" s="483">
        <v>14045.268129599999</v>
      </c>
      <c r="J272" s="330">
        <v>14537.465989600001</v>
      </c>
      <c r="K272" s="340">
        <v>15029.6638496</v>
      </c>
      <c r="L272" s="341">
        <v>16134.315736400002</v>
      </c>
      <c r="M272" s="18"/>
    </row>
    <row r="273" spans="1:13">
      <c r="A273" s="12"/>
      <c r="B273" s="388" t="s">
        <v>525</v>
      </c>
      <c r="C273" s="185" t="s">
        <v>526</v>
      </c>
      <c r="D273" s="186">
        <v>1.868152</v>
      </c>
      <c r="E273" s="187">
        <v>2.8030277777777779</v>
      </c>
      <c r="F273" s="328">
        <v>12839.297596800001</v>
      </c>
      <c r="G273" s="330">
        <v>13081.153441800005</v>
      </c>
      <c r="H273" s="330">
        <v>13323.009286800005</v>
      </c>
      <c r="I273" s="483">
        <v>13806.720976800005</v>
      </c>
      <c r="J273" s="330">
        <v>14290.432666800001</v>
      </c>
      <c r="K273" s="340">
        <v>14774.144356800001</v>
      </c>
      <c r="L273" s="341">
        <v>15859.639706200001</v>
      </c>
      <c r="M273" s="20"/>
    </row>
    <row r="274" spans="1:13">
      <c r="A274" s="19"/>
      <c r="B274" s="388" t="s">
        <v>527</v>
      </c>
      <c r="C274" s="185" t="s">
        <v>528</v>
      </c>
      <c r="D274" s="186">
        <v>1.8352620000000002</v>
      </c>
      <c r="E274" s="187">
        <v>2.7538518518518513</v>
      </c>
      <c r="F274" s="328">
        <v>12617.722784000001</v>
      </c>
      <c r="G274" s="330">
        <v>12855.335544000001</v>
      </c>
      <c r="H274" s="330">
        <v>13092.948304000001</v>
      </c>
      <c r="I274" s="483">
        <v>13568.173824</v>
      </c>
      <c r="J274" s="330">
        <v>14043.399344000001</v>
      </c>
      <c r="K274" s="340">
        <v>14518.624863999999</v>
      </c>
      <c r="L274" s="341">
        <v>15584.963676000001</v>
      </c>
      <c r="M274" s="11"/>
    </row>
    <row r="275" spans="1:13" ht="15.75" thickBot="1">
      <c r="A275" s="10"/>
      <c r="B275" s="389" t="s">
        <v>529</v>
      </c>
      <c r="C275" s="193" t="s">
        <v>530</v>
      </c>
      <c r="D275" s="194">
        <v>1.8023720000000001</v>
      </c>
      <c r="E275" s="195">
        <v>2.7046759259259257</v>
      </c>
      <c r="F275" s="353">
        <v>12396.1479712</v>
      </c>
      <c r="G275" s="354">
        <v>12629.517646200002</v>
      </c>
      <c r="H275" s="354">
        <v>12862.887321200002</v>
      </c>
      <c r="I275" s="489">
        <v>13329.626671200002</v>
      </c>
      <c r="J275" s="354">
        <v>13796.3660212</v>
      </c>
      <c r="K275" s="355">
        <v>14263.105371200007</v>
      </c>
      <c r="L275" s="356">
        <v>15310.287645799999</v>
      </c>
      <c r="M275" s="11"/>
    </row>
    <row r="276" spans="1:13">
      <c r="A276" s="4"/>
      <c r="B276" s="386" t="s">
        <v>531</v>
      </c>
      <c r="C276" s="201" t="s">
        <v>532</v>
      </c>
      <c r="D276" s="202">
        <v>1.7694820000000002</v>
      </c>
      <c r="E276" s="203">
        <v>2.6555</v>
      </c>
      <c r="F276" s="428">
        <v>11945.446568400002</v>
      </c>
      <c r="G276" s="349">
        <v>12174.573158400002</v>
      </c>
      <c r="H276" s="349">
        <v>12403.699748400002</v>
      </c>
      <c r="I276" s="488">
        <v>12632.826338400004</v>
      </c>
      <c r="J276" s="349">
        <v>12861.9529284</v>
      </c>
      <c r="K276" s="350">
        <v>13320.206108400003</v>
      </c>
      <c r="L276" s="351">
        <v>14007.585878400005</v>
      </c>
      <c r="M276" s="20"/>
    </row>
    <row r="277" spans="1:13">
      <c r="A277" s="10"/>
      <c r="B277" s="388" t="s">
        <v>533</v>
      </c>
      <c r="C277" s="185" t="s">
        <v>534</v>
      </c>
      <c r="D277" s="186">
        <v>1.7365920000000001</v>
      </c>
      <c r="E277" s="187">
        <v>2.6063240740740738</v>
      </c>
      <c r="F277" s="377">
        <v>11728.114840600001</v>
      </c>
      <c r="G277" s="330">
        <v>11952.998345599999</v>
      </c>
      <c r="H277" s="330">
        <v>12177.881850599999</v>
      </c>
      <c r="I277" s="483">
        <v>12402.7653556</v>
      </c>
      <c r="J277" s="330">
        <v>12627.6488606</v>
      </c>
      <c r="K277" s="340">
        <v>13077.415870600002</v>
      </c>
      <c r="L277" s="341">
        <v>13752.066385600001</v>
      </c>
      <c r="M277" s="5"/>
    </row>
    <row r="278" spans="1:13">
      <c r="A278" s="10"/>
      <c r="B278" s="388" t="s">
        <v>535</v>
      </c>
      <c r="C278" s="185" t="s">
        <v>536</v>
      </c>
      <c r="D278" s="186">
        <v>1.703702</v>
      </c>
      <c r="E278" s="187">
        <v>2.5571481481481482</v>
      </c>
      <c r="F278" s="377">
        <v>11510.783112800003</v>
      </c>
      <c r="G278" s="330">
        <v>11731.423532800003</v>
      </c>
      <c r="H278" s="330">
        <v>11952.063952800003</v>
      </c>
      <c r="I278" s="483">
        <v>12172.704372800003</v>
      </c>
      <c r="J278" s="330">
        <v>12393.344792800002</v>
      </c>
      <c r="K278" s="340">
        <v>12834.625632800002</v>
      </c>
      <c r="L278" s="341">
        <v>13496.546892800003</v>
      </c>
      <c r="M278" s="18"/>
    </row>
    <row r="279" spans="1:13">
      <c r="A279" s="10"/>
      <c r="B279" s="388" t="s">
        <v>537</v>
      </c>
      <c r="C279" s="185" t="s">
        <v>538</v>
      </c>
      <c r="D279" s="186">
        <v>1.6708120000000002</v>
      </c>
      <c r="E279" s="187">
        <v>2.507972222222222</v>
      </c>
      <c r="F279" s="377">
        <v>11293.451385000002</v>
      </c>
      <c r="G279" s="330">
        <v>11509.848720000002</v>
      </c>
      <c r="H279" s="330">
        <v>11726.246055</v>
      </c>
      <c r="I279" s="483">
        <v>11942.643389999999</v>
      </c>
      <c r="J279" s="330">
        <v>12159.040725000003</v>
      </c>
      <c r="K279" s="340">
        <v>12591.835395000002</v>
      </c>
      <c r="L279" s="341">
        <v>13241.027399999999</v>
      </c>
      <c r="M279" s="21"/>
    </row>
    <row r="280" spans="1:13">
      <c r="A280" s="4"/>
      <c r="B280" s="388" t="s">
        <v>539</v>
      </c>
      <c r="C280" s="185" t="s">
        <v>540</v>
      </c>
      <c r="D280" s="186">
        <v>1.6379220000000003</v>
      </c>
      <c r="E280" s="187">
        <v>2.4587962962962964</v>
      </c>
      <c r="F280" s="377">
        <v>11076.119657200003</v>
      </c>
      <c r="G280" s="330">
        <v>11288.273907200002</v>
      </c>
      <c r="H280" s="330">
        <v>11500.4281572</v>
      </c>
      <c r="I280" s="483">
        <v>11712.582407200001</v>
      </c>
      <c r="J280" s="330">
        <v>11924.736657200001</v>
      </c>
      <c r="K280" s="340">
        <v>12349.045157200002</v>
      </c>
      <c r="L280" s="341">
        <v>12985.507907200001</v>
      </c>
      <c r="M280" s="22"/>
    </row>
    <row r="281" spans="1:13" ht="15.75" thickBot="1">
      <c r="A281" s="12"/>
      <c r="B281" s="389" t="s">
        <v>541</v>
      </c>
      <c r="C281" s="193" t="s">
        <v>542</v>
      </c>
      <c r="D281" s="194">
        <v>1.605032</v>
      </c>
      <c r="E281" s="195">
        <v>2.4096203703703702</v>
      </c>
      <c r="F281" s="426">
        <v>10858.787929399999</v>
      </c>
      <c r="G281" s="354">
        <v>11066.699094399999</v>
      </c>
      <c r="H281" s="354">
        <v>11274.610259399997</v>
      </c>
      <c r="I281" s="489">
        <v>11482.5214244</v>
      </c>
      <c r="J281" s="354">
        <v>11690.432589399999</v>
      </c>
      <c r="K281" s="355">
        <v>12106.2549194</v>
      </c>
      <c r="L281" s="356">
        <v>12729.988414400001</v>
      </c>
      <c r="M281" s="23"/>
    </row>
    <row r="282" spans="1:13">
      <c r="A282" s="12"/>
      <c r="B282" s="386" t="s">
        <v>543</v>
      </c>
      <c r="C282" s="201" t="s">
        <v>544</v>
      </c>
      <c r="D282" s="202">
        <v>1.5721420000000002</v>
      </c>
      <c r="E282" s="203">
        <v>2.3604444444444441</v>
      </c>
      <c r="F282" s="428">
        <v>10234.120041600001</v>
      </c>
      <c r="G282" s="349">
        <v>10437.788121600002</v>
      </c>
      <c r="H282" s="349">
        <v>10437.788121600002</v>
      </c>
      <c r="I282" s="488">
        <v>10641.456201600004</v>
      </c>
      <c r="J282" s="349">
        <v>10845.124281599999</v>
      </c>
      <c r="K282" s="350">
        <v>11252.460441599998</v>
      </c>
      <c r="L282" s="351">
        <v>11659.796601599999</v>
      </c>
      <c r="M282" s="22"/>
    </row>
    <row r="283" spans="1:13">
      <c r="A283" s="10"/>
      <c r="B283" s="388" t="s">
        <v>545</v>
      </c>
      <c r="C283" s="185" t="s">
        <v>546</v>
      </c>
      <c r="D283" s="186">
        <v>1.5392520000000001</v>
      </c>
      <c r="E283" s="187">
        <v>2.3112685185185184</v>
      </c>
      <c r="F283" s="377">
        <v>10025.274483800004</v>
      </c>
      <c r="G283" s="330">
        <v>10224.699478800003</v>
      </c>
      <c r="H283" s="330">
        <v>10224.699478800003</v>
      </c>
      <c r="I283" s="483">
        <v>10424.124473800004</v>
      </c>
      <c r="J283" s="330">
        <v>10623.549468800004</v>
      </c>
      <c r="K283" s="340">
        <v>11022.399458800001</v>
      </c>
      <c r="L283" s="341">
        <v>11421.249448800001</v>
      </c>
      <c r="M283" s="24"/>
    </row>
    <row r="284" spans="1:13">
      <c r="A284" s="4"/>
      <c r="B284" s="388" t="s">
        <v>547</v>
      </c>
      <c r="C284" s="185" t="s">
        <v>548</v>
      </c>
      <c r="D284" s="186">
        <v>1.506362</v>
      </c>
      <c r="E284" s="187">
        <v>2.2620925925925923</v>
      </c>
      <c r="F284" s="377">
        <v>9816.4289260000005</v>
      </c>
      <c r="G284" s="330">
        <v>10011.610836000002</v>
      </c>
      <c r="H284" s="330">
        <v>10011.610836000002</v>
      </c>
      <c r="I284" s="483">
        <v>10206.792745999999</v>
      </c>
      <c r="J284" s="330">
        <v>10401.974656</v>
      </c>
      <c r="K284" s="340">
        <v>10792.338475999997</v>
      </c>
      <c r="L284" s="341">
        <v>11182.702296000001</v>
      </c>
      <c r="M284" s="7"/>
    </row>
    <row r="285" spans="1:13">
      <c r="A285" s="4"/>
      <c r="B285" s="388" t="s">
        <v>549</v>
      </c>
      <c r="C285" s="185" t="s">
        <v>550</v>
      </c>
      <c r="D285" s="186">
        <v>1.4734720000000003</v>
      </c>
      <c r="E285" s="187">
        <v>2.2129166666666666</v>
      </c>
      <c r="F285" s="377">
        <v>9607.5833682000011</v>
      </c>
      <c r="G285" s="330">
        <v>9798.5221932000022</v>
      </c>
      <c r="H285" s="330">
        <v>9798.5221932000022</v>
      </c>
      <c r="I285" s="483">
        <v>9989.4610182000015</v>
      </c>
      <c r="J285" s="330">
        <v>10180.399843200001</v>
      </c>
      <c r="K285" s="340">
        <v>10562.277493200001</v>
      </c>
      <c r="L285" s="341">
        <v>10944.155143200003</v>
      </c>
      <c r="M285" s="9"/>
    </row>
    <row r="286" spans="1:13">
      <c r="A286" s="19"/>
      <c r="B286" s="388" t="s">
        <v>551</v>
      </c>
      <c r="C286" s="185" t="s">
        <v>552</v>
      </c>
      <c r="D286" s="186">
        <v>1.4405820000000003</v>
      </c>
      <c r="E286" s="187">
        <v>2.163740740740741</v>
      </c>
      <c r="F286" s="377">
        <v>9398.7378103999999</v>
      </c>
      <c r="G286" s="330">
        <v>9585.4335503999973</v>
      </c>
      <c r="H286" s="330">
        <v>9585.4335503999973</v>
      </c>
      <c r="I286" s="483">
        <v>9772.129290400002</v>
      </c>
      <c r="J286" s="330">
        <v>9958.8250304000012</v>
      </c>
      <c r="K286" s="340">
        <v>10332.216510400001</v>
      </c>
      <c r="L286" s="341">
        <v>10705.6079904</v>
      </c>
      <c r="M286" s="11"/>
    </row>
    <row r="287" spans="1:13" ht="15.75" thickBot="1">
      <c r="A287" s="19"/>
      <c r="B287" s="389" t="s">
        <v>553</v>
      </c>
      <c r="C287" s="193" t="s">
        <v>554</v>
      </c>
      <c r="D287" s="194">
        <v>1.4076920000000002</v>
      </c>
      <c r="E287" s="195">
        <v>2.1145648148148144</v>
      </c>
      <c r="F287" s="426">
        <v>9189.8922526000024</v>
      </c>
      <c r="G287" s="354">
        <v>9372.3449075999997</v>
      </c>
      <c r="H287" s="354">
        <v>9372.3449075999997</v>
      </c>
      <c r="I287" s="489">
        <v>9554.7975626000007</v>
      </c>
      <c r="J287" s="354">
        <v>9737.2502176000016</v>
      </c>
      <c r="K287" s="355">
        <v>10102.1555276</v>
      </c>
      <c r="L287" s="356">
        <v>10467.060837600002</v>
      </c>
      <c r="M287" s="18"/>
    </row>
    <row r="288" spans="1:13">
      <c r="A288" s="12"/>
      <c r="B288" s="386" t="s">
        <v>555</v>
      </c>
      <c r="C288" s="201" t="s">
        <v>556</v>
      </c>
      <c r="D288" s="202">
        <v>1.3748020000000001</v>
      </c>
      <c r="E288" s="203">
        <v>2.0653888888888887</v>
      </c>
      <c r="F288" s="428">
        <v>8846.9060661999993</v>
      </c>
      <c r="G288" s="349">
        <v>9025.1156362000002</v>
      </c>
      <c r="H288" s="349">
        <v>9025.1156362000002</v>
      </c>
      <c r="I288" s="488">
        <v>9203.325206200001</v>
      </c>
      <c r="J288" s="349">
        <v>9381.5347762000001</v>
      </c>
      <c r="K288" s="350">
        <v>9559.744346200001</v>
      </c>
      <c r="L288" s="351">
        <v>9737.9539162000019</v>
      </c>
      <c r="M288" s="5"/>
    </row>
    <row r="289" spans="1:13">
      <c r="A289" s="4"/>
      <c r="B289" s="388" t="s">
        <v>557</v>
      </c>
      <c r="C289" s="185" t="s">
        <v>558</v>
      </c>
      <c r="D289" s="186">
        <v>1.3419120000000002</v>
      </c>
      <c r="E289" s="187">
        <v>2.0162129629629626</v>
      </c>
      <c r="F289" s="377">
        <v>8642.3035934000018</v>
      </c>
      <c r="G289" s="330">
        <v>8816.2700784000008</v>
      </c>
      <c r="H289" s="330">
        <v>8816.2700784000008</v>
      </c>
      <c r="I289" s="483">
        <v>8990.2365634000016</v>
      </c>
      <c r="J289" s="330">
        <v>9164.2030484000006</v>
      </c>
      <c r="K289" s="340">
        <v>9338.1695334000015</v>
      </c>
      <c r="L289" s="341">
        <v>9512.1360184000005</v>
      </c>
      <c r="M289" s="20"/>
    </row>
    <row r="290" spans="1:13">
      <c r="A290" s="19"/>
      <c r="B290" s="388" t="s">
        <v>559</v>
      </c>
      <c r="C290" s="185" t="s">
        <v>560</v>
      </c>
      <c r="D290" s="186">
        <v>1.3090220000000001</v>
      </c>
      <c r="E290" s="187">
        <v>1.9670370370370369</v>
      </c>
      <c r="F290" s="377">
        <v>8437.7011206000025</v>
      </c>
      <c r="G290" s="330">
        <v>8607.4245206000032</v>
      </c>
      <c r="H290" s="330">
        <v>8607.4245206000032</v>
      </c>
      <c r="I290" s="483">
        <v>8777.1479206000022</v>
      </c>
      <c r="J290" s="330">
        <v>8946.8713206000029</v>
      </c>
      <c r="K290" s="340">
        <v>9116.5947206000019</v>
      </c>
      <c r="L290" s="341">
        <v>9286.3181206000027</v>
      </c>
      <c r="M290" s="11"/>
    </row>
    <row r="291" spans="1:13">
      <c r="A291" s="12"/>
      <c r="B291" s="388" t="s">
        <v>561</v>
      </c>
      <c r="C291" s="185" t="s">
        <v>562</v>
      </c>
      <c r="D291" s="186">
        <v>1.276132</v>
      </c>
      <c r="E291" s="187">
        <v>1.917861111111111</v>
      </c>
      <c r="F291" s="377">
        <v>8233.0986477999995</v>
      </c>
      <c r="G291" s="330">
        <v>8398.5789627999984</v>
      </c>
      <c r="H291" s="330">
        <v>8398.5789627999984</v>
      </c>
      <c r="I291" s="483">
        <v>8564.0592777999991</v>
      </c>
      <c r="J291" s="330">
        <v>8729.539592799998</v>
      </c>
      <c r="K291" s="340">
        <v>8895.0199078000005</v>
      </c>
      <c r="L291" s="341">
        <v>9060.5002227999994</v>
      </c>
      <c r="M291" s="11"/>
    </row>
    <row r="292" spans="1:13">
      <c r="A292" s="19"/>
      <c r="B292" s="388" t="s">
        <v>563</v>
      </c>
      <c r="C292" s="185" t="s">
        <v>564</v>
      </c>
      <c r="D292" s="186">
        <v>1.2432420000000002</v>
      </c>
      <c r="E292" s="187">
        <v>1.8686851851851849</v>
      </c>
      <c r="F292" s="377">
        <v>8028.4961750000011</v>
      </c>
      <c r="G292" s="330">
        <v>8189.7334050000009</v>
      </c>
      <c r="H292" s="330">
        <v>8189.7334050000009</v>
      </c>
      <c r="I292" s="483">
        <v>8350.9706350000015</v>
      </c>
      <c r="J292" s="330">
        <v>8512.2078650000021</v>
      </c>
      <c r="K292" s="340">
        <v>8673.4450950000009</v>
      </c>
      <c r="L292" s="341">
        <v>8834.6823250000016</v>
      </c>
      <c r="M292" s="20"/>
    </row>
    <row r="293" spans="1:13" ht="15.75" thickBot="1">
      <c r="A293" s="10"/>
      <c r="B293" s="389" t="s">
        <v>565</v>
      </c>
      <c r="C293" s="193" t="s">
        <v>566</v>
      </c>
      <c r="D293" s="194">
        <v>1.2103520000000001</v>
      </c>
      <c r="E293" s="195">
        <v>1.8195092592592592</v>
      </c>
      <c r="F293" s="426">
        <v>7823.8937022000018</v>
      </c>
      <c r="G293" s="354">
        <v>7980.8878472000006</v>
      </c>
      <c r="H293" s="354">
        <v>7980.8878472000006</v>
      </c>
      <c r="I293" s="489">
        <v>8137.8819922000021</v>
      </c>
      <c r="J293" s="354">
        <v>8294.8761372000008</v>
      </c>
      <c r="K293" s="355">
        <v>8451.8702822000014</v>
      </c>
      <c r="L293" s="356">
        <v>8608.8644272000001</v>
      </c>
      <c r="M293" s="5"/>
    </row>
    <row r="294" spans="1:13">
      <c r="A294" s="4"/>
      <c r="B294" s="386" t="s">
        <v>567</v>
      </c>
      <c r="C294" s="201" t="s">
        <v>568</v>
      </c>
      <c r="D294" s="202">
        <v>1.177462</v>
      </c>
      <c r="E294" s="203">
        <v>1.7703333333333333</v>
      </c>
      <c r="F294" s="428">
        <v>7619.2912293999998</v>
      </c>
      <c r="G294" s="349">
        <v>7619.2912293999998</v>
      </c>
      <c r="H294" s="349">
        <v>7619.2912293999998</v>
      </c>
      <c r="I294" s="488">
        <v>7772.0422893999994</v>
      </c>
      <c r="J294" s="349">
        <v>7772.0422893999994</v>
      </c>
      <c r="K294" s="350">
        <v>7924.7933493999999</v>
      </c>
      <c r="L294" s="351">
        <v>8077.5444093999995</v>
      </c>
      <c r="M294" s="18"/>
    </row>
    <row r="295" spans="1:13">
      <c r="A295" s="19"/>
      <c r="B295" s="388" t="s">
        <v>569</v>
      </c>
      <c r="C295" s="185" t="s">
        <v>570</v>
      </c>
      <c r="D295" s="186">
        <v>1.1445720000000001</v>
      </c>
      <c r="E295" s="187">
        <v>1.7211574074074072</v>
      </c>
      <c r="F295" s="377">
        <v>7414.6887566000005</v>
      </c>
      <c r="G295" s="330">
        <v>7414.6887566000005</v>
      </c>
      <c r="H295" s="330">
        <v>7414.6887566000005</v>
      </c>
      <c r="I295" s="483">
        <v>7563.1967316000009</v>
      </c>
      <c r="J295" s="330">
        <v>7563.1967316000009</v>
      </c>
      <c r="K295" s="340">
        <v>7711.7047065999986</v>
      </c>
      <c r="L295" s="341">
        <v>7860.2126816000009</v>
      </c>
      <c r="M295" s="20"/>
    </row>
    <row r="296" spans="1:13">
      <c r="A296" s="4"/>
      <c r="B296" s="388" t="s">
        <v>571</v>
      </c>
      <c r="C296" s="185" t="s">
        <v>572</v>
      </c>
      <c r="D296" s="186">
        <v>1.1116820000000001</v>
      </c>
      <c r="E296" s="187">
        <v>1.6719814814814813</v>
      </c>
      <c r="F296" s="377">
        <v>7210.0862838000021</v>
      </c>
      <c r="G296" s="330">
        <v>7210.0862838000021</v>
      </c>
      <c r="H296" s="330">
        <v>7210.0862838000021</v>
      </c>
      <c r="I296" s="483">
        <v>7354.3511738000016</v>
      </c>
      <c r="J296" s="330">
        <v>7354.3511738000016</v>
      </c>
      <c r="K296" s="340">
        <v>7498.6160638000001</v>
      </c>
      <c r="L296" s="341">
        <v>7642.8809538000005</v>
      </c>
      <c r="M296" s="5"/>
    </row>
    <row r="297" spans="1:13">
      <c r="A297" s="10"/>
      <c r="B297" s="388" t="s">
        <v>573</v>
      </c>
      <c r="C297" s="185" t="s">
        <v>574</v>
      </c>
      <c r="D297" s="186">
        <v>1.078792</v>
      </c>
      <c r="E297" s="187">
        <v>1.6228055555555554</v>
      </c>
      <c r="F297" s="377">
        <v>7005.4838110000001</v>
      </c>
      <c r="G297" s="330">
        <v>7005.4838110000001</v>
      </c>
      <c r="H297" s="330">
        <v>7005.4838110000001</v>
      </c>
      <c r="I297" s="483">
        <v>7145.5056160000004</v>
      </c>
      <c r="J297" s="330">
        <v>7145.5056160000004</v>
      </c>
      <c r="K297" s="340">
        <v>7285.5274210000016</v>
      </c>
      <c r="L297" s="341">
        <v>7425.549226000001</v>
      </c>
      <c r="M297" s="5"/>
    </row>
    <row r="298" spans="1:13">
      <c r="A298" s="12"/>
      <c r="B298" s="388" t="s">
        <v>575</v>
      </c>
      <c r="C298" s="185" t="s">
        <v>576</v>
      </c>
      <c r="D298" s="186">
        <v>1.0459020000000001</v>
      </c>
      <c r="E298" s="187">
        <v>1.5736296296296297</v>
      </c>
      <c r="F298" s="377">
        <v>6800.8813381999989</v>
      </c>
      <c r="G298" s="330">
        <v>6800.8813381999989</v>
      </c>
      <c r="H298" s="330">
        <v>6800.8813381999989</v>
      </c>
      <c r="I298" s="483">
        <v>6936.6600581999992</v>
      </c>
      <c r="J298" s="330">
        <v>6936.6600581999992</v>
      </c>
      <c r="K298" s="340">
        <v>7072.4387782000003</v>
      </c>
      <c r="L298" s="341">
        <v>7208.2174982000006</v>
      </c>
      <c r="M298" s="5"/>
    </row>
    <row r="299" spans="1:13" ht="15.75" thickBot="1">
      <c r="A299" s="19"/>
      <c r="B299" s="389" t="s">
        <v>577</v>
      </c>
      <c r="C299" s="193" t="s">
        <v>578</v>
      </c>
      <c r="D299" s="194">
        <v>1.013012</v>
      </c>
      <c r="E299" s="195">
        <v>1.5244537037037036</v>
      </c>
      <c r="F299" s="426">
        <v>6596.2788654000005</v>
      </c>
      <c r="G299" s="354">
        <v>6596.2788654000005</v>
      </c>
      <c r="H299" s="354">
        <v>6596.2788654000005</v>
      </c>
      <c r="I299" s="489">
        <v>6727.8145003999998</v>
      </c>
      <c r="J299" s="354">
        <v>6727.8145003999998</v>
      </c>
      <c r="K299" s="355">
        <v>6859.3501354000018</v>
      </c>
      <c r="L299" s="356">
        <v>6990.8857704000002</v>
      </c>
      <c r="M299" s="18"/>
    </row>
    <row r="300" spans="1:13">
      <c r="A300" s="19"/>
      <c r="B300" s="386" t="s">
        <v>579</v>
      </c>
      <c r="C300" s="201" t="s">
        <v>580</v>
      </c>
      <c r="D300" s="202">
        <v>0.98012200000000016</v>
      </c>
      <c r="E300" s="203">
        <v>1.4752777777777777</v>
      </c>
      <c r="F300" s="436">
        <v>6391.6763926000012</v>
      </c>
      <c r="G300" s="350">
        <v>6391.6763926000012</v>
      </c>
      <c r="H300" s="350">
        <v>6391.6763926000012</v>
      </c>
      <c r="I300" s="495">
        <v>6391.6763926000012</v>
      </c>
      <c r="J300" s="350">
        <v>6391.6763926000012</v>
      </c>
      <c r="K300" s="350">
        <v>6518.9689426000014</v>
      </c>
      <c r="L300" s="351">
        <v>6518.9689426000014</v>
      </c>
      <c r="M300" s="20"/>
    </row>
    <row r="301" spans="1:13">
      <c r="A301" s="12"/>
      <c r="B301" s="388" t="s">
        <v>581</v>
      </c>
      <c r="C301" s="247" t="s">
        <v>582</v>
      </c>
      <c r="D301" s="186">
        <v>0.94723200000000007</v>
      </c>
      <c r="E301" s="187">
        <v>1.4261018518518518</v>
      </c>
      <c r="F301" s="437">
        <v>6187.0739198000001</v>
      </c>
      <c r="G301" s="340">
        <v>6187.0739198000001</v>
      </c>
      <c r="H301" s="340">
        <v>6187.0739198000001</v>
      </c>
      <c r="I301" s="496">
        <v>6187.0739198000001</v>
      </c>
      <c r="J301" s="340">
        <v>6187.0739198000001</v>
      </c>
      <c r="K301" s="340">
        <v>6310.1233848000011</v>
      </c>
      <c r="L301" s="341">
        <v>6310.1233848000011</v>
      </c>
      <c r="M301" s="20"/>
    </row>
    <row r="302" spans="1:13">
      <c r="A302" s="10"/>
      <c r="B302" s="388" t="s">
        <v>583</v>
      </c>
      <c r="C302" s="247" t="s">
        <v>584</v>
      </c>
      <c r="D302" s="186">
        <v>0.9143420000000001</v>
      </c>
      <c r="E302" s="187">
        <v>1.3769259259259257</v>
      </c>
      <c r="F302" s="437">
        <v>5982.4714470000008</v>
      </c>
      <c r="G302" s="340">
        <v>5982.4714470000008</v>
      </c>
      <c r="H302" s="340">
        <v>5982.4714470000008</v>
      </c>
      <c r="I302" s="496">
        <v>5982.4714470000008</v>
      </c>
      <c r="J302" s="340">
        <v>5982.4714470000008</v>
      </c>
      <c r="K302" s="340">
        <v>6101.2778270000008</v>
      </c>
      <c r="L302" s="341">
        <v>6101.2778270000008</v>
      </c>
      <c r="M302" s="5"/>
    </row>
    <row r="303" spans="1:13">
      <c r="A303" s="4"/>
      <c r="B303" s="388" t="s">
        <v>585</v>
      </c>
      <c r="C303" s="247" t="s">
        <v>586</v>
      </c>
      <c r="D303" s="186">
        <v>0.88145200000000012</v>
      </c>
      <c r="E303" s="187">
        <v>1.32775</v>
      </c>
      <c r="F303" s="437">
        <v>5777.8689742000015</v>
      </c>
      <c r="G303" s="340">
        <v>5777.8689742000015</v>
      </c>
      <c r="H303" s="340">
        <v>5777.8689742000015</v>
      </c>
      <c r="I303" s="496">
        <v>5777.8689742000015</v>
      </c>
      <c r="J303" s="340">
        <v>5777.8689742000015</v>
      </c>
      <c r="K303" s="340">
        <v>5892.4322692000005</v>
      </c>
      <c r="L303" s="341">
        <v>5892.4322692000005</v>
      </c>
      <c r="M303" s="18"/>
    </row>
    <row r="304" spans="1:13">
      <c r="A304" s="12"/>
      <c r="B304" s="388" t="s">
        <v>587</v>
      </c>
      <c r="C304" s="247" t="s">
        <v>588</v>
      </c>
      <c r="D304" s="186">
        <v>0.84856200000000015</v>
      </c>
      <c r="E304" s="187">
        <v>1.2785740740740741</v>
      </c>
      <c r="F304" s="437">
        <v>5573.2665014000022</v>
      </c>
      <c r="G304" s="340">
        <v>5573.2665014000022</v>
      </c>
      <c r="H304" s="340">
        <v>5573.2665014000022</v>
      </c>
      <c r="I304" s="496">
        <v>5573.2665014000022</v>
      </c>
      <c r="J304" s="340">
        <v>5573.2665014000022</v>
      </c>
      <c r="K304" s="340">
        <v>5683.5867114000011</v>
      </c>
      <c r="L304" s="341">
        <v>5683.5867114000011</v>
      </c>
      <c r="M304" s="18"/>
    </row>
    <row r="305" spans="1:13" ht="15.75" thickBot="1">
      <c r="A305" s="10"/>
      <c r="B305" s="410" t="s">
        <v>589</v>
      </c>
      <c r="C305" s="247" t="s">
        <v>590</v>
      </c>
      <c r="D305" s="248">
        <v>0.81567200000000006</v>
      </c>
      <c r="E305" s="249">
        <v>1.2293981481481482</v>
      </c>
      <c r="F305" s="441">
        <v>5368.6640286000011</v>
      </c>
      <c r="G305" s="346">
        <v>5368.6640286000011</v>
      </c>
      <c r="H305" s="346">
        <v>5368.6640286000011</v>
      </c>
      <c r="I305" s="497">
        <v>5368.6640286000011</v>
      </c>
      <c r="J305" s="346">
        <v>5368.6640286000011</v>
      </c>
      <c r="K305" s="345">
        <v>5474.7411536000009</v>
      </c>
      <c r="L305" s="347">
        <v>5474.7411536000009</v>
      </c>
      <c r="M305" s="11"/>
    </row>
    <row r="306" spans="1:13">
      <c r="A306" s="19"/>
      <c r="B306" s="386" t="s">
        <v>591</v>
      </c>
      <c r="C306" s="201" t="s">
        <v>592</v>
      </c>
      <c r="D306" s="202">
        <v>0.78278199999999998</v>
      </c>
      <c r="E306" s="203">
        <v>1.1802222222222221</v>
      </c>
      <c r="F306" s="413">
        <v>5164.0615558</v>
      </c>
      <c r="G306" s="308">
        <v>5164.0615558</v>
      </c>
      <c r="H306" s="308">
        <v>5164.0615558</v>
      </c>
      <c r="I306" s="476">
        <v>5164.0615558</v>
      </c>
      <c r="J306" s="308">
        <v>5164.0615558</v>
      </c>
      <c r="K306" s="308">
        <v>5164.0615558</v>
      </c>
      <c r="L306" s="469">
        <v>5164.0615558</v>
      </c>
      <c r="M306" s="20"/>
    </row>
    <row r="307" spans="1:13">
      <c r="A307" s="10"/>
      <c r="B307" s="388" t="s">
        <v>593</v>
      </c>
      <c r="C307" s="185" t="s">
        <v>594</v>
      </c>
      <c r="D307" s="186">
        <v>0.749892</v>
      </c>
      <c r="E307" s="187">
        <v>1.1310462962962962</v>
      </c>
      <c r="F307" s="400">
        <v>4959.4590830000006</v>
      </c>
      <c r="G307" s="352">
        <v>4959.4590830000006</v>
      </c>
      <c r="H307" s="352">
        <v>4959.4590830000006</v>
      </c>
      <c r="I307" s="487">
        <v>4959.4590830000006</v>
      </c>
      <c r="J307" s="352">
        <v>4959.4590830000006</v>
      </c>
      <c r="K307" s="352">
        <v>4959.4590830000006</v>
      </c>
      <c r="L307" s="470">
        <v>4959.4590830000006</v>
      </c>
      <c r="M307" s="11"/>
    </row>
    <row r="308" spans="1:13">
      <c r="A308" s="4"/>
      <c r="B308" s="388" t="s">
        <v>595</v>
      </c>
      <c r="C308" s="185" t="s">
        <v>596</v>
      </c>
      <c r="D308" s="186">
        <v>0.71700200000000014</v>
      </c>
      <c r="E308" s="187">
        <v>1.0818703703703705</v>
      </c>
      <c r="F308" s="400">
        <v>4754.8566102000013</v>
      </c>
      <c r="G308" s="352">
        <v>4754.8566102000013</v>
      </c>
      <c r="H308" s="352">
        <v>4754.8566102000013</v>
      </c>
      <c r="I308" s="487">
        <v>4754.8566102000013</v>
      </c>
      <c r="J308" s="352">
        <v>4754.8566102000013</v>
      </c>
      <c r="K308" s="352">
        <v>4754.8566102000013</v>
      </c>
      <c r="L308" s="470">
        <v>4754.8566102000013</v>
      </c>
      <c r="M308" s="11"/>
    </row>
    <row r="309" spans="1:13">
      <c r="A309" s="12"/>
      <c r="B309" s="388" t="s">
        <v>597</v>
      </c>
      <c r="C309" s="185" t="s">
        <v>598</v>
      </c>
      <c r="D309" s="186">
        <v>0.68411200000000005</v>
      </c>
      <c r="E309" s="187">
        <v>1.0326944444444444</v>
      </c>
      <c r="F309" s="400">
        <v>4550.2541374000002</v>
      </c>
      <c r="G309" s="352">
        <v>4550.2541374000002</v>
      </c>
      <c r="H309" s="352">
        <v>4550.2541374000002</v>
      </c>
      <c r="I309" s="487">
        <v>4550.2541374000002</v>
      </c>
      <c r="J309" s="352">
        <v>4550.2541374000002</v>
      </c>
      <c r="K309" s="352">
        <v>4550.2541374000002</v>
      </c>
      <c r="L309" s="470">
        <v>4550.2541374000002</v>
      </c>
      <c r="M309" s="18"/>
    </row>
    <row r="310" spans="1:13">
      <c r="A310" s="12"/>
      <c r="B310" s="388" t="s">
        <v>599</v>
      </c>
      <c r="C310" s="185" t="s">
        <v>600</v>
      </c>
      <c r="D310" s="186">
        <v>0.65122200000000008</v>
      </c>
      <c r="E310" s="187">
        <v>0.98351851851851846</v>
      </c>
      <c r="F310" s="400">
        <v>4345.6516646</v>
      </c>
      <c r="G310" s="352">
        <v>4345.6516646</v>
      </c>
      <c r="H310" s="352">
        <v>4345.6516646</v>
      </c>
      <c r="I310" s="487">
        <v>4345.6516646</v>
      </c>
      <c r="J310" s="352">
        <v>4345.6516646</v>
      </c>
      <c r="K310" s="352">
        <v>4345.6516646</v>
      </c>
      <c r="L310" s="470">
        <v>4345.6516646</v>
      </c>
      <c r="M310" s="18"/>
    </row>
    <row r="311" spans="1:13" ht="15.75" thickBot="1">
      <c r="A311" s="10"/>
      <c r="B311" s="389" t="s">
        <v>601</v>
      </c>
      <c r="C311" s="193" t="s">
        <v>602</v>
      </c>
      <c r="D311" s="194">
        <v>0.61833199999999999</v>
      </c>
      <c r="E311" s="195">
        <v>0.93434259259259245</v>
      </c>
      <c r="F311" s="405">
        <v>4141.0491918000007</v>
      </c>
      <c r="G311" s="321">
        <v>4141.0491918000007</v>
      </c>
      <c r="H311" s="321">
        <v>4141.0491918000007</v>
      </c>
      <c r="I311" s="504">
        <v>4141.0491918000007</v>
      </c>
      <c r="J311" s="321">
        <v>4141.0491918000007</v>
      </c>
      <c r="K311" s="321">
        <v>4141.0491918000007</v>
      </c>
      <c r="L311" s="471">
        <v>4141.0491918000007</v>
      </c>
      <c r="M311" s="21"/>
    </row>
    <row r="312" spans="1:13">
      <c r="A312" s="4"/>
      <c r="B312" s="409" t="s">
        <v>603</v>
      </c>
      <c r="C312" s="177" t="s">
        <v>604</v>
      </c>
      <c r="D312" s="178">
        <v>0.58544200000000002</v>
      </c>
      <c r="E312" s="179">
        <v>0.88516666666666666</v>
      </c>
      <c r="F312" s="472">
        <v>3936.446719</v>
      </c>
      <c r="G312" s="314">
        <v>3936.446719</v>
      </c>
      <c r="H312" s="314">
        <v>3936.446719</v>
      </c>
      <c r="I312" s="486">
        <v>3936.446719</v>
      </c>
      <c r="J312" s="314">
        <v>3936.446719</v>
      </c>
      <c r="K312" s="314">
        <v>3936.446719</v>
      </c>
      <c r="L312" s="403">
        <v>3936.446719</v>
      </c>
      <c r="M312" s="22"/>
    </row>
    <row r="313" spans="1:13">
      <c r="A313" s="4"/>
      <c r="B313" s="388" t="s">
        <v>605</v>
      </c>
      <c r="C313" s="185" t="s">
        <v>606</v>
      </c>
      <c r="D313" s="186">
        <v>0.55255200000000004</v>
      </c>
      <c r="E313" s="187">
        <v>0.83599074074074065</v>
      </c>
      <c r="F313" s="400">
        <v>3731.8442462000007</v>
      </c>
      <c r="G313" s="352">
        <v>3731.8442462000007</v>
      </c>
      <c r="H313" s="352">
        <v>3731.8442462000007</v>
      </c>
      <c r="I313" s="487">
        <v>3731.8442462000007</v>
      </c>
      <c r="J313" s="352">
        <v>3731.8442462000007</v>
      </c>
      <c r="K313" s="352">
        <v>3731.8442462000007</v>
      </c>
      <c r="L313" s="470">
        <v>3731.8442462000007</v>
      </c>
      <c r="M313" s="23"/>
    </row>
    <row r="314" spans="1:13" ht="15.75" thickBot="1">
      <c r="A314" s="19"/>
      <c r="B314" s="410" t="s">
        <v>607</v>
      </c>
      <c r="C314" s="247" t="s">
        <v>608</v>
      </c>
      <c r="D314" s="248">
        <v>0.51966200000000007</v>
      </c>
      <c r="E314" s="249">
        <v>0.78681481481481486</v>
      </c>
      <c r="F314" s="473">
        <v>3527.2417734000001</v>
      </c>
      <c r="G314" s="474">
        <v>3527.2417734000001</v>
      </c>
      <c r="H314" s="474">
        <v>3527.2417734000001</v>
      </c>
      <c r="I314" s="505">
        <v>3527.2417734000001</v>
      </c>
      <c r="J314" s="474">
        <v>3527.2417734000001</v>
      </c>
      <c r="K314" s="474">
        <v>3527.2417734000001</v>
      </c>
      <c r="L314" s="475">
        <v>3527.2417734000001</v>
      </c>
      <c r="M314" s="22"/>
    </row>
    <row r="315" spans="1:13" ht="3" customHeight="1" thickBot="1">
      <c r="A315" s="56"/>
      <c r="B315" s="57"/>
      <c r="C315" s="58"/>
      <c r="D315" s="59"/>
      <c r="E315" s="60"/>
      <c r="F315" s="61"/>
      <c r="G315" s="62"/>
      <c r="H315" s="63"/>
      <c r="I315" s="64"/>
      <c r="J315" s="65"/>
      <c r="K315" s="63"/>
      <c r="L315" s="66"/>
      <c r="M315" s="36"/>
    </row>
  </sheetData>
  <mergeCells count="16">
    <mergeCell ref="B15:L15"/>
    <mergeCell ref="B115:L115"/>
    <mergeCell ref="B215:L215"/>
    <mergeCell ref="B9:L9"/>
    <mergeCell ref="B10:L10"/>
    <mergeCell ref="B11:B14"/>
    <mergeCell ref="C11:C14"/>
    <mergeCell ref="D11:D14"/>
    <mergeCell ref="E11:E14"/>
    <mergeCell ref="F11:L13"/>
    <mergeCell ref="F6:L6"/>
    <mergeCell ref="B2:D2"/>
    <mergeCell ref="H2:L3"/>
    <mergeCell ref="B3:D3"/>
    <mergeCell ref="H4:L4"/>
    <mergeCell ref="H5:L5"/>
  </mergeCells>
  <hyperlinks>
    <hyperlink ref="H4" r:id="rId1"/>
  </hyperlinks>
  <pageMargins left="0.70866141732283472" right="0.70866141732283472" top="0.74803149606299213" bottom="0.74803149606299213" header="0.31496062992125984" footer="0.31496062992125984"/>
  <pageSetup paperSize="9" scale="78" fitToHeight="5" orientation="portrait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27"/>
  <sheetViews>
    <sheetView workbookViewId="0">
      <selection activeCell="O9" sqref="O9"/>
    </sheetView>
  </sheetViews>
  <sheetFormatPr defaultRowHeight="15"/>
  <cols>
    <col min="1" max="1" width="1.140625" customWidth="1"/>
    <col min="2" max="2" width="12" customWidth="1"/>
    <col min="3" max="3" width="11.28515625" bestFit="1" customWidth="1"/>
    <col min="6" max="6" width="9.5703125" customWidth="1"/>
    <col min="7" max="7" width="9.140625" customWidth="1"/>
    <col min="8" max="9" width="9" customWidth="1"/>
    <col min="10" max="10" width="8.7109375" customWidth="1"/>
    <col min="11" max="11" width="9.5703125" customWidth="1"/>
    <col min="12" max="12" width="10.140625" customWidth="1"/>
    <col min="13" max="13" width="0.7109375" customWidth="1"/>
  </cols>
  <sheetData>
    <row r="1" spans="1:13" ht="6" customHeight="1" thickBot="1">
      <c r="A1" s="1"/>
      <c r="B1" s="50"/>
      <c r="C1" s="72"/>
      <c r="D1" s="49"/>
      <c r="E1" s="2"/>
      <c r="F1" s="48"/>
      <c r="G1" s="3"/>
      <c r="H1" s="49"/>
      <c r="I1" s="50"/>
      <c r="J1" s="51"/>
      <c r="K1" s="49"/>
      <c r="L1" s="52"/>
      <c r="M1" s="73"/>
    </row>
    <row r="2" spans="1:13">
      <c r="A2" s="10"/>
      <c r="B2" s="722" t="s">
        <v>1332</v>
      </c>
      <c r="C2" s="723"/>
      <c r="D2" s="723"/>
      <c r="E2" s="86"/>
      <c r="F2" s="86"/>
      <c r="G2" s="86"/>
      <c r="H2" s="724" t="s">
        <v>1716</v>
      </c>
      <c r="I2" s="725"/>
      <c r="J2" s="725"/>
      <c r="K2" s="725"/>
      <c r="L2" s="726"/>
      <c r="M2" s="74"/>
    </row>
    <row r="3" spans="1:13">
      <c r="A3" s="12"/>
      <c r="B3" s="729" t="s">
        <v>1334</v>
      </c>
      <c r="C3" s="730"/>
      <c r="D3" s="730"/>
      <c r="E3" s="88"/>
      <c r="F3" s="88"/>
      <c r="G3" s="88"/>
      <c r="H3" s="727"/>
      <c r="I3" s="727"/>
      <c r="J3" s="727"/>
      <c r="K3" s="727"/>
      <c r="L3" s="728"/>
      <c r="M3" s="75"/>
    </row>
    <row r="4" spans="1:13">
      <c r="A4" s="12"/>
      <c r="B4" s="87"/>
      <c r="C4" s="88"/>
      <c r="D4" s="88"/>
      <c r="E4" s="88"/>
      <c r="F4" s="88"/>
      <c r="G4" s="88"/>
      <c r="H4" s="731" t="s">
        <v>1333</v>
      </c>
      <c r="I4" s="731"/>
      <c r="J4" s="731"/>
      <c r="K4" s="731"/>
      <c r="L4" s="732"/>
      <c r="M4" s="75"/>
    </row>
    <row r="5" spans="1:13">
      <c r="A5" s="19"/>
      <c r="B5" s="89"/>
      <c r="C5" s="90"/>
      <c r="D5" s="90"/>
      <c r="E5" s="90"/>
      <c r="F5" s="76"/>
      <c r="G5" s="77"/>
      <c r="H5" s="731"/>
      <c r="I5" s="731"/>
      <c r="J5" s="731"/>
      <c r="K5" s="731"/>
      <c r="L5" s="732"/>
      <c r="M5" s="78"/>
    </row>
    <row r="6" spans="1:13">
      <c r="A6" s="4"/>
      <c r="B6" s="89"/>
      <c r="C6" s="90"/>
      <c r="D6" s="90"/>
      <c r="E6" s="90"/>
      <c r="F6" s="731"/>
      <c r="G6" s="742"/>
      <c r="H6" s="742"/>
      <c r="I6" s="742"/>
      <c r="J6" s="742"/>
      <c r="K6" s="742"/>
      <c r="L6" s="743"/>
      <c r="M6" s="79"/>
    </row>
    <row r="7" spans="1:13">
      <c r="A7" s="19"/>
      <c r="B7" s="89"/>
      <c r="C7" s="90"/>
      <c r="D7" s="90"/>
      <c r="E7" s="90"/>
      <c r="F7" s="76"/>
      <c r="G7" s="77"/>
      <c r="H7" s="82"/>
      <c r="I7" s="82"/>
      <c r="J7" s="82"/>
      <c r="K7" s="82"/>
      <c r="L7" s="83"/>
      <c r="M7" s="78"/>
    </row>
    <row r="8" spans="1:13" ht="12" customHeight="1" thickBot="1">
      <c r="A8" s="12"/>
      <c r="B8" s="91"/>
      <c r="C8" s="92"/>
      <c r="D8" s="92"/>
      <c r="E8" s="92"/>
      <c r="F8" s="80"/>
      <c r="G8" s="81"/>
      <c r="H8" s="84"/>
      <c r="I8" s="84"/>
      <c r="J8" s="84"/>
      <c r="K8" s="84"/>
      <c r="L8" s="85"/>
      <c r="M8" s="75"/>
    </row>
    <row r="9" spans="1:13" ht="16.5" thickBot="1">
      <c r="A9" s="4"/>
      <c r="B9" s="733" t="s">
        <v>1341</v>
      </c>
      <c r="C9" s="734"/>
      <c r="D9" s="734"/>
      <c r="E9" s="734"/>
      <c r="F9" s="734"/>
      <c r="G9" s="734"/>
      <c r="H9" s="734"/>
      <c r="I9" s="734"/>
      <c r="J9" s="734"/>
      <c r="K9" s="734"/>
      <c r="L9" s="735"/>
      <c r="M9" s="5"/>
    </row>
    <row r="10" spans="1:13" ht="27" customHeight="1" thickBot="1">
      <c r="A10" s="4"/>
      <c r="B10" s="736" t="s">
        <v>1339</v>
      </c>
      <c r="C10" s="737"/>
      <c r="D10" s="737"/>
      <c r="E10" s="737"/>
      <c r="F10" s="737"/>
      <c r="G10" s="737"/>
      <c r="H10" s="737"/>
      <c r="I10" s="737"/>
      <c r="J10" s="737"/>
      <c r="K10" s="737"/>
      <c r="L10" s="738"/>
      <c r="M10" s="5"/>
    </row>
    <row r="11" spans="1:13">
      <c r="A11" s="6"/>
      <c r="B11" s="739" t="s">
        <v>0</v>
      </c>
      <c r="C11" s="739" t="s">
        <v>1</v>
      </c>
      <c r="D11" s="739" t="s">
        <v>2</v>
      </c>
      <c r="E11" s="744" t="s">
        <v>3</v>
      </c>
      <c r="F11" s="747" t="s">
        <v>4</v>
      </c>
      <c r="G11" s="748"/>
      <c r="H11" s="748"/>
      <c r="I11" s="748"/>
      <c r="J11" s="748"/>
      <c r="K11" s="748"/>
      <c r="L11" s="749"/>
      <c r="M11" s="7"/>
    </row>
    <row r="12" spans="1:13">
      <c r="A12" s="8"/>
      <c r="B12" s="740"/>
      <c r="C12" s="740"/>
      <c r="D12" s="740"/>
      <c r="E12" s="745"/>
      <c r="F12" s="750"/>
      <c r="G12" s="751"/>
      <c r="H12" s="751"/>
      <c r="I12" s="751"/>
      <c r="J12" s="751"/>
      <c r="K12" s="751"/>
      <c r="L12" s="752"/>
      <c r="M12" s="9"/>
    </row>
    <row r="13" spans="1:13" ht="15.75" thickBot="1">
      <c r="A13" s="10"/>
      <c r="B13" s="740"/>
      <c r="C13" s="740"/>
      <c r="D13" s="740"/>
      <c r="E13" s="745"/>
      <c r="F13" s="753"/>
      <c r="G13" s="754"/>
      <c r="H13" s="754"/>
      <c r="I13" s="754"/>
      <c r="J13" s="754"/>
      <c r="K13" s="754"/>
      <c r="L13" s="755"/>
      <c r="M13" s="11"/>
    </row>
    <row r="14" spans="1:13" ht="23.25" thickBot="1">
      <c r="A14" s="12"/>
      <c r="B14" s="741"/>
      <c r="C14" s="741"/>
      <c r="D14" s="741"/>
      <c r="E14" s="746"/>
      <c r="F14" s="13" t="s">
        <v>5</v>
      </c>
      <c r="G14" s="14" t="s">
        <v>6</v>
      </c>
      <c r="H14" s="15" t="s">
        <v>7</v>
      </c>
      <c r="I14" s="16" t="s">
        <v>8</v>
      </c>
      <c r="J14" s="13" t="s">
        <v>9</v>
      </c>
      <c r="K14" s="14" t="s">
        <v>10</v>
      </c>
      <c r="L14" s="17" t="s">
        <v>11</v>
      </c>
      <c r="M14" s="18"/>
    </row>
    <row r="15" spans="1:13" ht="15.75" thickBot="1">
      <c r="A15" s="4"/>
      <c r="B15" s="758" t="s">
        <v>909</v>
      </c>
      <c r="C15" s="759"/>
      <c r="D15" s="759"/>
      <c r="E15" s="759"/>
      <c r="F15" s="759"/>
      <c r="G15" s="759"/>
      <c r="H15" s="759"/>
      <c r="I15" s="759"/>
      <c r="J15" s="759"/>
      <c r="K15" s="759"/>
      <c r="L15" s="760"/>
      <c r="M15" s="20"/>
    </row>
    <row r="16" spans="1:13">
      <c r="A16" s="10"/>
      <c r="B16" s="506" t="s">
        <v>910</v>
      </c>
      <c r="C16" s="201" t="s">
        <v>911</v>
      </c>
      <c r="D16" s="507">
        <v>3.8</v>
      </c>
      <c r="E16" s="508">
        <v>5052</v>
      </c>
      <c r="F16" s="375">
        <v>33997.480777600009</v>
      </c>
      <c r="G16" s="337">
        <v>36720.947580799999</v>
      </c>
      <c r="H16" s="337"/>
      <c r="I16" s="482"/>
      <c r="J16" s="337"/>
      <c r="K16" s="532"/>
      <c r="L16" s="533"/>
      <c r="M16" s="11"/>
    </row>
    <row r="17" spans="1:13">
      <c r="A17" s="12"/>
      <c r="B17" s="509" t="s">
        <v>912</v>
      </c>
      <c r="C17" s="177" t="s">
        <v>913</v>
      </c>
      <c r="D17" s="510">
        <v>3.77</v>
      </c>
      <c r="E17" s="511">
        <v>5.0121157894736843</v>
      </c>
      <c r="F17" s="423">
        <v>33757.036268800002</v>
      </c>
      <c r="G17" s="326">
        <v>36460.0639104</v>
      </c>
      <c r="H17" s="326"/>
      <c r="I17" s="484"/>
      <c r="J17" s="326"/>
      <c r="K17" s="688"/>
      <c r="L17" s="689"/>
      <c r="M17" s="11"/>
    </row>
    <row r="18" spans="1:13">
      <c r="A18" s="10"/>
      <c r="B18" s="509" t="s">
        <v>914</v>
      </c>
      <c r="C18" s="177" t="s">
        <v>915</v>
      </c>
      <c r="D18" s="510">
        <v>3.74</v>
      </c>
      <c r="E18" s="511">
        <v>4.972231578947369</v>
      </c>
      <c r="F18" s="423">
        <v>33464.974251199994</v>
      </c>
      <c r="G18" s="326">
        <v>36144.260689600007</v>
      </c>
      <c r="H18" s="326"/>
      <c r="I18" s="484"/>
      <c r="J18" s="326"/>
      <c r="K18" s="688"/>
      <c r="L18" s="689"/>
      <c r="M18" s="20"/>
    </row>
    <row r="19" spans="1:13">
      <c r="A19" s="12"/>
      <c r="B19" s="509" t="s">
        <v>916</v>
      </c>
      <c r="C19" s="177" t="s">
        <v>917</v>
      </c>
      <c r="D19" s="510">
        <v>3.7</v>
      </c>
      <c r="E19" s="511">
        <v>4.919052631578948</v>
      </c>
      <c r="F19" s="423">
        <v>33145.672233600009</v>
      </c>
      <c r="G19" s="326">
        <v>35801.217468800001</v>
      </c>
      <c r="H19" s="326"/>
      <c r="I19" s="484"/>
      <c r="J19" s="326"/>
      <c r="K19" s="688"/>
      <c r="L19" s="689"/>
      <c r="M19" s="5"/>
    </row>
    <row r="20" spans="1:13">
      <c r="A20" s="12"/>
      <c r="B20" s="509" t="s">
        <v>918</v>
      </c>
      <c r="C20" s="177" t="s">
        <v>919</v>
      </c>
      <c r="D20" s="510">
        <v>3.67</v>
      </c>
      <c r="E20" s="511">
        <v>4.8791684210526318</v>
      </c>
      <c r="F20" s="423">
        <v>32853.610216000001</v>
      </c>
      <c r="G20" s="326">
        <v>35485.414248000001</v>
      </c>
      <c r="H20" s="326"/>
      <c r="I20" s="484"/>
      <c r="J20" s="326"/>
      <c r="K20" s="688"/>
      <c r="L20" s="689"/>
      <c r="M20" s="18"/>
    </row>
    <row r="21" spans="1:13" ht="15.75" thickBot="1">
      <c r="A21" s="19"/>
      <c r="B21" s="512" t="s">
        <v>920</v>
      </c>
      <c r="C21" s="404" t="s">
        <v>921</v>
      </c>
      <c r="D21" s="513">
        <v>3.64</v>
      </c>
      <c r="E21" s="514">
        <v>4.8392842105263156</v>
      </c>
      <c r="F21" s="515">
        <v>32613.165707199994</v>
      </c>
      <c r="G21" s="516">
        <v>35224.530577600002</v>
      </c>
      <c r="H21" s="516"/>
      <c r="I21" s="544"/>
      <c r="J21" s="516"/>
      <c r="K21" s="690"/>
      <c r="L21" s="691"/>
      <c r="M21" s="21"/>
    </row>
    <row r="22" spans="1:13">
      <c r="A22" s="4"/>
      <c r="B22" s="506" t="s">
        <v>922</v>
      </c>
      <c r="C22" s="201" t="s">
        <v>923</v>
      </c>
      <c r="D22" s="507">
        <v>3.61</v>
      </c>
      <c r="E22" s="508">
        <v>4800</v>
      </c>
      <c r="F22" s="428">
        <v>30111.7125056</v>
      </c>
      <c r="G22" s="349">
        <v>32553.752105600001</v>
      </c>
      <c r="H22" s="349">
        <v>35885.543196800012</v>
      </c>
      <c r="I22" s="488"/>
      <c r="J22" s="349"/>
      <c r="K22" s="538"/>
      <c r="L22" s="539"/>
      <c r="M22" s="22"/>
    </row>
    <row r="23" spans="1:13">
      <c r="A23" s="19"/>
      <c r="B23" s="509" t="s">
        <v>924</v>
      </c>
      <c r="C23" s="177" t="s">
        <v>925</v>
      </c>
      <c r="D23" s="510">
        <v>3.58</v>
      </c>
      <c r="E23" s="511">
        <v>4.7601108033240997</v>
      </c>
      <c r="F23" s="423">
        <v>29887.996708800005</v>
      </c>
      <c r="G23" s="326">
        <v>32308.614908800002</v>
      </c>
      <c r="H23" s="326">
        <v>35616.090966399999</v>
      </c>
      <c r="I23" s="484"/>
      <c r="J23" s="326"/>
      <c r="K23" s="688"/>
      <c r="L23" s="689"/>
      <c r="M23" s="23"/>
    </row>
    <row r="24" spans="1:13">
      <c r="A24" s="12"/>
      <c r="B24" s="518" t="s">
        <v>926</v>
      </c>
      <c r="C24" s="185" t="s">
        <v>927</v>
      </c>
      <c r="D24" s="519">
        <v>3.55</v>
      </c>
      <c r="E24" s="520">
        <v>4.7202216066481988</v>
      </c>
      <c r="F24" s="377">
        <v>29616.539275200001</v>
      </c>
      <c r="G24" s="330">
        <v>32015.736075200002</v>
      </c>
      <c r="H24" s="330">
        <v>35291.719185600006</v>
      </c>
      <c r="I24" s="483"/>
      <c r="J24" s="330"/>
      <c r="K24" s="534"/>
      <c r="L24" s="535"/>
      <c r="M24" s="22"/>
    </row>
    <row r="25" spans="1:13">
      <c r="A25" s="12"/>
      <c r="B25" s="518" t="s">
        <v>928</v>
      </c>
      <c r="C25" s="185" t="s">
        <v>929</v>
      </c>
      <c r="D25" s="519">
        <v>3.51</v>
      </c>
      <c r="E25" s="520">
        <v>4.6670360110803317</v>
      </c>
      <c r="F25" s="377">
        <v>29317.841841600006</v>
      </c>
      <c r="G25" s="330">
        <v>31695.617241600001</v>
      </c>
      <c r="H25" s="330">
        <v>34940.107404799994</v>
      </c>
      <c r="I25" s="483"/>
      <c r="J25" s="330"/>
      <c r="K25" s="534"/>
      <c r="L25" s="535"/>
      <c r="M25" s="24"/>
    </row>
    <row r="26" spans="1:13">
      <c r="A26" s="10"/>
      <c r="B26" s="518" t="s">
        <v>930</v>
      </c>
      <c r="C26" s="185" t="s">
        <v>931</v>
      </c>
      <c r="D26" s="519">
        <v>3.48</v>
      </c>
      <c r="E26" s="520">
        <v>4.6271468144044317</v>
      </c>
      <c r="F26" s="377">
        <v>29094.126044799996</v>
      </c>
      <c r="G26" s="330">
        <v>31450.480044799995</v>
      </c>
      <c r="H26" s="330">
        <v>34670.655174400003</v>
      </c>
      <c r="I26" s="483"/>
      <c r="J26" s="330"/>
      <c r="K26" s="534"/>
      <c r="L26" s="535"/>
      <c r="M26" s="7"/>
    </row>
    <row r="27" spans="1:13" ht="15.75" thickBot="1">
      <c r="A27" s="19"/>
      <c r="B27" s="521" t="s">
        <v>932</v>
      </c>
      <c r="C27" s="193" t="s">
        <v>933</v>
      </c>
      <c r="D27" s="522">
        <v>3.45</v>
      </c>
      <c r="E27" s="523">
        <v>4.5872576177285316</v>
      </c>
      <c r="F27" s="426">
        <v>28822.668611200006</v>
      </c>
      <c r="G27" s="354">
        <v>31157.601211200003</v>
      </c>
      <c r="H27" s="354">
        <v>34346.283393600002</v>
      </c>
      <c r="I27" s="489"/>
      <c r="J27" s="354"/>
      <c r="K27" s="536"/>
      <c r="L27" s="537"/>
      <c r="M27" s="9"/>
    </row>
    <row r="28" spans="1:13">
      <c r="A28" s="4"/>
      <c r="B28" s="386" t="s">
        <v>934</v>
      </c>
      <c r="C28" s="201" t="s">
        <v>935</v>
      </c>
      <c r="D28" s="524">
        <v>3.42</v>
      </c>
      <c r="E28" s="525">
        <v>4.5469999999999997</v>
      </c>
      <c r="F28" s="423">
        <v>27035.245526399995</v>
      </c>
      <c r="G28" s="326">
        <v>29013.913417599997</v>
      </c>
      <c r="H28" s="326">
        <v>31570.131081600004</v>
      </c>
      <c r="I28" s="484"/>
      <c r="J28" s="326"/>
      <c r="K28" s="338"/>
      <c r="L28" s="327"/>
      <c r="M28" s="11"/>
    </row>
    <row r="29" spans="1:13">
      <c r="A29" s="19"/>
      <c r="B29" s="388" t="s">
        <v>936</v>
      </c>
      <c r="C29" s="185" t="s">
        <v>937</v>
      </c>
      <c r="D29" s="519">
        <v>3.39</v>
      </c>
      <c r="E29" s="520">
        <v>4.5071140350877181</v>
      </c>
      <c r="F29" s="377">
        <v>26823.343131200007</v>
      </c>
      <c r="G29" s="330">
        <v>28785.913340800005</v>
      </c>
      <c r="H29" s="330">
        <v>31321.118012800001</v>
      </c>
      <c r="I29" s="483"/>
      <c r="J29" s="330"/>
      <c r="K29" s="340"/>
      <c r="L29" s="341"/>
      <c r="M29" s="18"/>
    </row>
    <row r="30" spans="1:13">
      <c r="A30" s="19"/>
      <c r="B30" s="388" t="s">
        <v>938</v>
      </c>
      <c r="C30" s="185" t="s">
        <v>939</v>
      </c>
      <c r="D30" s="519">
        <v>3.36</v>
      </c>
      <c r="E30" s="520">
        <v>4.4672280701754365</v>
      </c>
      <c r="F30" s="377">
        <v>26566.943940800003</v>
      </c>
      <c r="G30" s="330">
        <v>28510.171627200005</v>
      </c>
      <c r="H30" s="330">
        <v>31020.487435200004</v>
      </c>
      <c r="I30" s="483"/>
      <c r="J30" s="330"/>
      <c r="K30" s="340"/>
      <c r="L30" s="341"/>
      <c r="M30" s="5"/>
    </row>
    <row r="31" spans="1:13">
      <c r="A31" s="12"/>
      <c r="B31" s="388" t="s">
        <v>940</v>
      </c>
      <c r="C31" s="185" t="s">
        <v>941</v>
      </c>
      <c r="D31" s="519">
        <v>3.32</v>
      </c>
      <c r="E31" s="520">
        <v>4.4140467836257287</v>
      </c>
      <c r="F31" s="377">
        <v>26283.304750399999</v>
      </c>
      <c r="G31" s="330">
        <v>28207.189913600003</v>
      </c>
      <c r="H31" s="330">
        <v>30692.616857599998</v>
      </c>
      <c r="I31" s="483"/>
      <c r="J31" s="330"/>
      <c r="K31" s="340"/>
      <c r="L31" s="341"/>
      <c r="M31" s="20"/>
    </row>
    <row r="32" spans="1:13">
      <c r="A32" s="10"/>
      <c r="B32" s="388" t="s">
        <v>942</v>
      </c>
      <c r="C32" s="185" t="s">
        <v>943</v>
      </c>
      <c r="D32" s="519">
        <v>3.29</v>
      </c>
      <c r="E32" s="520">
        <v>4.374160818713448</v>
      </c>
      <c r="F32" s="377">
        <v>26071.402355199996</v>
      </c>
      <c r="G32" s="330">
        <v>27979.189836800004</v>
      </c>
      <c r="H32" s="330">
        <v>30443.603788800003</v>
      </c>
      <c r="I32" s="483"/>
      <c r="J32" s="330"/>
      <c r="K32" s="340"/>
      <c r="L32" s="341"/>
      <c r="M32" s="11"/>
    </row>
    <row r="33" spans="1:13" ht="15.75" thickBot="1">
      <c r="A33" s="10"/>
      <c r="B33" s="389" t="s">
        <v>944</v>
      </c>
      <c r="C33" s="193" t="s">
        <v>945</v>
      </c>
      <c r="D33" s="522">
        <v>3.26</v>
      </c>
      <c r="E33" s="523">
        <v>4.3342748538011664</v>
      </c>
      <c r="F33" s="426">
        <v>25815.0031648</v>
      </c>
      <c r="G33" s="354">
        <v>27703.4481232</v>
      </c>
      <c r="H33" s="354">
        <v>30142.973211200002</v>
      </c>
      <c r="I33" s="489"/>
      <c r="J33" s="354"/>
      <c r="K33" s="355"/>
      <c r="L33" s="356"/>
      <c r="M33" s="11"/>
    </row>
    <row r="34" spans="1:13">
      <c r="A34" s="10"/>
      <c r="B34" s="386" t="s">
        <v>946</v>
      </c>
      <c r="C34" s="201" t="s">
        <v>947</v>
      </c>
      <c r="D34" s="524">
        <v>3.23</v>
      </c>
      <c r="E34" s="525">
        <v>4.2939999999999996</v>
      </c>
      <c r="F34" s="428">
        <v>24247.614294399998</v>
      </c>
      <c r="G34" s="349">
        <v>25995.6005344</v>
      </c>
      <c r="H34" s="349">
        <v>27864.702969599995</v>
      </c>
      <c r="I34" s="488">
        <v>30716.335753599993</v>
      </c>
      <c r="J34" s="349"/>
      <c r="K34" s="350"/>
      <c r="L34" s="351"/>
      <c r="M34" s="20"/>
    </row>
    <row r="35" spans="1:13">
      <c r="A35" s="4"/>
      <c r="B35" s="388" t="s">
        <v>948</v>
      </c>
      <c r="C35" s="185" t="s">
        <v>949</v>
      </c>
      <c r="D35" s="526">
        <v>3.2</v>
      </c>
      <c r="E35" s="520">
        <v>4.2541176470588233</v>
      </c>
      <c r="F35" s="377">
        <v>24048.564739199999</v>
      </c>
      <c r="G35" s="330">
        <v>25779.413859199998</v>
      </c>
      <c r="H35" s="330">
        <v>27632.418612799996</v>
      </c>
      <c r="I35" s="483">
        <v>30458.754124799998</v>
      </c>
      <c r="J35" s="330"/>
      <c r="K35" s="340"/>
      <c r="L35" s="341"/>
      <c r="M35" s="5"/>
    </row>
    <row r="36" spans="1:13">
      <c r="A36" s="12"/>
      <c r="B36" s="388" t="s">
        <v>950</v>
      </c>
      <c r="C36" s="185" t="s">
        <v>951</v>
      </c>
      <c r="D36" s="526">
        <v>3.17</v>
      </c>
      <c r="E36" s="520">
        <v>4.2142352941176471</v>
      </c>
      <c r="F36" s="377">
        <v>23805.018388799999</v>
      </c>
      <c r="G36" s="330">
        <v>25518.730388799999</v>
      </c>
      <c r="H36" s="330">
        <v>27352.3926192</v>
      </c>
      <c r="I36" s="483">
        <v>30149.554987200001</v>
      </c>
      <c r="J36" s="330"/>
      <c r="K36" s="340"/>
      <c r="L36" s="341"/>
      <c r="M36" s="18"/>
    </row>
    <row r="37" spans="1:13">
      <c r="A37" s="12"/>
      <c r="B37" s="410" t="s">
        <v>952</v>
      </c>
      <c r="C37" s="247" t="s">
        <v>953</v>
      </c>
      <c r="D37" s="527">
        <v>3.13</v>
      </c>
      <c r="E37" s="520">
        <v>4.1610588235294115</v>
      </c>
      <c r="F37" s="380">
        <v>23534.232038400001</v>
      </c>
      <c r="G37" s="345">
        <v>25230.806918400001</v>
      </c>
      <c r="H37" s="345">
        <v>27045.126625600002</v>
      </c>
      <c r="I37" s="490">
        <v>29813.115849600003</v>
      </c>
      <c r="J37" s="345"/>
      <c r="K37" s="346"/>
      <c r="L37" s="347"/>
      <c r="M37" s="20"/>
    </row>
    <row r="38" spans="1:13">
      <c r="A38" s="10"/>
      <c r="B38" s="388" t="s">
        <v>954</v>
      </c>
      <c r="C38" s="185" t="s">
        <v>955</v>
      </c>
      <c r="D38" s="526">
        <v>3.1</v>
      </c>
      <c r="E38" s="520">
        <v>4.1349999999999998</v>
      </c>
      <c r="F38" s="328">
        <v>23290.685688000001</v>
      </c>
      <c r="G38" s="330">
        <v>24970.123447999998</v>
      </c>
      <c r="H38" s="330">
        <v>26765.100632000001</v>
      </c>
      <c r="I38" s="483">
        <v>29503.916711999998</v>
      </c>
      <c r="J38" s="330"/>
      <c r="K38" s="340"/>
      <c r="L38" s="341"/>
      <c r="M38" s="5"/>
    </row>
    <row r="39" spans="1:13" ht="15.75" thickBot="1">
      <c r="A39" s="4"/>
      <c r="B39" s="389" t="s">
        <v>956</v>
      </c>
      <c r="C39" s="193" t="s">
        <v>957</v>
      </c>
      <c r="D39" s="528">
        <v>3.07</v>
      </c>
      <c r="E39" s="523">
        <v>4.0949999999999998</v>
      </c>
      <c r="F39" s="344">
        <v>23091.636132799995</v>
      </c>
      <c r="G39" s="345">
        <v>24753.9367728</v>
      </c>
      <c r="H39" s="345">
        <v>26532.816275200003</v>
      </c>
      <c r="I39" s="490">
        <v>29246.335083200003</v>
      </c>
      <c r="J39" s="345"/>
      <c r="K39" s="346"/>
      <c r="L39" s="347"/>
      <c r="M39" s="5"/>
    </row>
    <row r="40" spans="1:13">
      <c r="A40" s="4"/>
      <c r="B40" s="386" t="s">
        <v>958</v>
      </c>
      <c r="C40" s="201" t="s">
        <v>959</v>
      </c>
      <c r="D40" s="507">
        <v>3.04</v>
      </c>
      <c r="E40" s="525">
        <v>4.0419999999999998</v>
      </c>
      <c r="F40" s="428">
        <v>22025.508022400008</v>
      </c>
      <c r="G40" s="349">
        <v>23259.380662399999</v>
      </c>
      <c r="H40" s="349">
        <v>24904.544182400005</v>
      </c>
      <c r="I40" s="545">
        <v>26664.081161600003</v>
      </c>
      <c r="J40" s="349">
        <v>29883.357564800001</v>
      </c>
      <c r="K40" s="350"/>
      <c r="L40" s="351"/>
      <c r="M40" s="5"/>
    </row>
    <row r="41" spans="1:13">
      <c r="A41" s="19"/>
      <c r="B41" s="388" t="s">
        <v>960</v>
      </c>
      <c r="C41" s="185" t="s">
        <v>961</v>
      </c>
      <c r="D41" s="519">
        <v>3</v>
      </c>
      <c r="E41" s="520">
        <v>3.988815789473684</v>
      </c>
      <c r="F41" s="377">
        <v>21807.787027200004</v>
      </c>
      <c r="G41" s="330">
        <v>23028.806827199998</v>
      </c>
      <c r="H41" s="330">
        <v>24656.833227200004</v>
      </c>
      <c r="I41" s="480">
        <v>26400.272524800006</v>
      </c>
      <c r="J41" s="330">
        <v>29590.949614400004</v>
      </c>
      <c r="K41" s="340"/>
      <c r="L41" s="341"/>
      <c r="M41" s="18"/>
    </row>
    <row r="42" spans="1:13">
      <c r="A42" s="12"/>
      <c r="B42" s="388" t="s">
        <v>962</v>
      </c>
      <c r="C42" s="185" t="s">
        <v>963</v>
      </c>
      <c r="D42" s="519">
        <v>2.98</v>
      </c>
      <c r="E42" s="520">
        <v>3.9622236842105263</v>
      </c>
      <c r="F42" s="377">
        <v>21600.049236800001</v>
      </c>
      <c r="G42" s="330">
        <v>22808.216196800004</v>
      </c>
      <c r="H42" s="330">
        <v>24419.105476800003</v>
      </c>
      <c r="I42" s="480">
        <v>26143.2022512</v>
      </c>
      <c r="J42" s="330">
        <v>29298.102113600002</v>
      </c>
      <c r="K42" s="340"/>
      <c r="L42" s="341"/>
      <c r="M42" s="20"/>
    </row>
    <row r="43" spans="1:13">
      <c r="A43" s="19"/>
      <c r="B43" s="388" t="s">
        <v>964</v>
      </c>
      <c r="C43" s="185" t="s">
        <v>965</v>
      </c>
      <c r="D43" s="519">
        <v>2.94</v>
      </c>
      <c r="E43" s="520">
        <v>3.9090394736842105</v>
      </c>
      <c r="F43" s="377">
        <v>21337.8314464</v>
      </c>
      <c r="G43" s="330">
        <v>22533.145566400006</v>
      </c>
      <c r="H43" s="330">
        <v>24126.897726400002</v>
      </c>
      <c r="I43" s="480">
        <v>25831.651977600002</v>
      </c>
      <c r="J43" s="330">
        <v>28950.7746128</v>
      </c>
      <c r="K43" s="340"/>
      <c r="L43" s="341"/>
      <c r="M43" s="20"/>
    </row>
    <row r="44" spans="1:13">
      <c r="A44" s="19"/>
      <c r="B44" s="388" t="s">
        <v>966</v>
      </c>
      <c r="C44" s="185" t="s">
        <v>967</v>
      </c>
      <c r="D44" s="519">
        <v>2.91</v>
      </c>
      <c r="E44" s="520">
        <v>3.8691513157894737</v>
      </c>
      <c r="F44" s="377">
        <v>21102.853656000003</v>
      </c>
      <c r="G44" s="330">
        <v>22285.314935999999</v>
      </c>
      <c r="H44" s="330">
        <v>23861.929975999999</v>
      </c>
      <c r="I44" s="480">
        <v>25547.341704000002</v>
      </c>
      <c r="J44" s="330">
        <v>28630.687112000003</v>
      </c>
      <c r="K44" s="340"/>
      <c r="L44" s="341"/>
      <c r="M44" s="5"/>
    </row>
    <row r="45" spans="1:13" ht="15.75" thickBot="1">
      <c r="A45" s="12"/>
      <c r="B45" s="389" t="s">
        <v>968</v>
      </c>
      <c r="C45" s="193" t="s">
        <v>969</v>
      </c>
      <c r="D45" s="522">
        <v>2.88</v>
      </c>
      <c r="E45" s="523">
        <v>3.829263157894736</v>
      </c>
      <c r="F45" s="426">
        <v>20912.372660799996</v>
      </c>
      <c r="G45" s="354">
        <v>22081.9811008</v>
      </c>
      <c r="H45" s="354">
        <v>23641.459020799997</v>
      </c>
      <c r="I45" s="546">
        <v>25310.773067200003</v>
      </c>
      <c r="J45" s="354">
        <v>28365.519161599994</v>
      </c>
      <c r="K45" s="355"/>
      <c r="L45" s="356"/>
      <c r="M45" s="18"/>
    </row>
    <row r="46" spans="1:13">
      <c r="A46" s="19"/>
      <c r="B46" s="386" t="s">
        <v>970</v>
      </c>
      <c r="C46" s="201" t="s">
        <v>971</v>
      </c>
      <c r="D46" s="524">
        <v>2.85</v>
      </c>
      <c r="E46" s="525">
        <v>3.7890000000000001</v>
      </c>
      <c r="F46" s="348">
        <v>19520.639270400006</v>
      </c>
      <c r="G46" s="349">
        <v>20677.394870399999</v>
      </c>
      <c r="H46" s="349">
        <v>21834.150470400007</v>
      </c>
      <c r="I46" s="488">
        <v>22990.906070399997</v>
      </c>
      <c r="J46" s="349">
        <v>25615.5953376</v>
      </c>
      <c r="K46" s="350">
        <v>27157.936137600002</v>
      </c>
      <c r="L46" s="351"/>
      <c r="M46" s="18"/>
    </row>
    <row r="47" spans="1:13">
      <c r="A47" s="10"/>
      <c r="B47" s="388" t="s">
        <v>972</v>
      </c>
      <c r="C47" s="185" t="s">
        <v>973</v>
      </c>
      <c r="D47" s="519">
        <v>2.82</v>
      </c>
      <c r="E47" s="520">
        <v>3.749115789473684</v>
      </c>
      <c r="F47" s="328">
        <v>19343.011115199995</v>
      </c>
      <c r="G47" s="330">
        <v>20486.9138752</v>
      </c>
      <c r="H47" s="330">
        <v>21630.816635199997</v>
      </c>
      <c r="I47" s="483">
        <v>22774.719395199994</v>
      </c>
      <c r="J47" s="330">
        <v>25375.1508288</v>
      </c>
      <c r="K47" s="340">
        <v>26900.354508800003</v>
      </c>
      <c r="L47" s="341"/>
      <c r="M47" s="11"/>
    </row>
    <row r="48" spans="1:13">
      <c r="A48" s="4"/>
      <c r="B48" s="388" t="s">
        <v>974</v>
      </c>
      <c r="C48" s="185" t="s">
        <v>975</v>
      </c>
      <c r="D48" s="519">
        <v>2.79</v>
      </c>
      <c r="E48" s="520">
        <v>3.7092315789473682</v>
      </c>
      <c r="F48" s="328">
        <v>19120.886164800002</v>
      </c>
      <c r="G48" s="330">
        <v>20251.936084799996</v>
      </c>
      <c r="H48" s="330">
        <v>21382.986004799997</v>
      </c>
      <c r="I48" s="483">
        <v>22514.035924800002</v>
      </c>
      <c r="J48" s="330">
        <v>25083.088811199999</v>
      </c>
      <c r="K48" s="340">
        <v>26591.155371200006</v>
      </c>
      <c r="L48" s="341"/>
      <c r="M48" s="20"/>
    </row>
    <row r="49" spans="1:13">
      <c r="A49" s="19"/>
      <c r="B49" s="388" t="s">
        <v>976</v>
      </c>
      <c r="C49" s="185" t="s">
        <v>977</v>
      </c>
      <c r="D49" s="519">
        <v>2.75</v>
      </c>
      <c r="E49" s="520">
        <v>3.6560526315789468</v>
      </c>
      <c r="F49" s="328">
        <v>18871.521214400003</v>
      </c>
      <c r="G49" s="330">
        <v>19989.718294400001</v>
      </c>
      <c r="H49" s="330">
        <v>21107.915374400003</v>
      </c>
      <c r="I49" s="483">
        <v>22226.112454400001</v>
      </c>
      <c r="J49" s="330">
        <v>24763.786793599997</v>
      </c>
      <c r="K49" s="340">
        <v>26254.7162336</v>
      </c>
      <c r="L49" s="341"/>
      <c r="M49" s="11"/>
    </row>
    <row r="50" spans="1:13">
      <c r="A50" s="4"/>
      <c r="B50" s="388" t="s">
        <v>978</v>
      </c>
      <c r="C50" s="185" t="s">
        <v>979</v>
      </c>
      <c r="D50" s="519">
        <v>2.72</v>
      </c>
      <c r="E50" s="520">
        <v>3.6161684210526315</v>
      </c>
      <c r="F50" s="328">
        <v>18649.396264000003</v>
      </c>
      <c r="G50" s="330">
        <v>19754.740504000001</v>
      </c>
      <c r="H50" s="330">
        <v>20860.084744</v>
      </c>
      <c r="I50" s="483">
        <v>21965.428984000006</v>
      </c>
      <c r="J50" s="330">
        <v>24471.724775999999</v>
      </c>
      <c r="K50" s="340">
        <v>25945.517096</v>
      </c>
      <c r="L50" s="341"/>
      <c r="M50" s="11"/>
    </row>
    <row r="51" spans="1:13" ht="15.75" thickBot="1">
      <c r="A51" s="10"/>
      <c r="B51" s="389" t="s">
        <v>980</v>
      </c>
      <c r="C51" s="193" t="s">
        <v>981</v>
      </c>
      <c r="D51" s="522">
        <v>2.69</v>
      </c>
      <c r="E51" s="523">
        <v>3.5762842105263153</v>
      </c>
      <c r="F51" s="344">
        <v>18471.768108800003</v>
      </c>
      <c r="G51" s="345">
        <v>19564.259508799994</v>
      </c>
      <c r="H51" s="345">
        <v>20656.750908800008</v>
      </c>
      <c r="I51" s="490">
        <v>21749.242308800003</v>
      </c>
      <c r="J51" s="345">
        <v>24231.2802672</v>
      </c>
      <c r="K51" s="346">
        <v>25687.935467200001</v>
      </c>
      <c r="L51" s="347"/>
      <c r="M51" s="20"/>
    </row>
    <row r="52" spans="1:13">
      <c r="A52" s="12"/>
      <c r="B52" s="386" t="s">
        <v>982</v>
      </c>
      <c r="C52" s="201" t="s">
        <v>983</v>
      </c>
      <c r="D52" s="524">
        <v>2.66</v>
      </c>
      <c r="E52" s="525">
        <v>3.536</v>
      </c>
      <c r="F52" s="348">
        <v>17485.387323200001</v>
      </c>
      <c r="G52" s="349">
        <v>18205.146363200001</v>
      </c>
      <c r="H52" s="349">
        <v>18565.025883199996</v>
      </c>
      <c r="I52" s="488">
        <v>20004.543963199998</v>
      </c>
      <c r="J52" s="349">
        <v>22163.8210832</v>
      </c>
      <c r="K52" s="349">
        <v>23341.102788799999</v>
      </c>
      <c r="L52" s="458">
        <v>25072.947646400004</v>
      </c>
      <c r="M52" s="11"/>
    </row>
    <row r="53" spans="1:13">
      <c r="A53" s="19"/>
      <c r="B53" s="388" t="s">
        <v>984</v>
      </c>
      <c r="C53" s="185" t="s">
        <v>985</v>
      </c>
      <c r="D53" s="519">
        <v>2.63</v>
      </c>
      <c r="E53" s="520">
        <v>3.4961203007518797</v>
      </c>
      <c r="F53" s="328">
        <v>17316.327728</v>
      </c>
      <c r="G53" s="330">
        <v>18027.518207999998</v>
      </c>
      <c r="H53" s="330">
        <v>18383.113448</v>
      </c>
      <c r="I53" s="483">
        <v>19805.494408000006</v>
      </c>
      <c r="J53" s="330">
        <v>21939.065848000006</v>
      </c>
      <c r="K53" s="330">
        <v>23104.534152000004</v>
      </c>
      <c r="L53" s="394">
        <v>24820.632535999997</v>
      </c>
      <c r="M53" s="5"/>
    </row>
    <row r="54" spans="1:13">
      <c r="A54" s="19"/>
      <c r="B54" s="388" t="s">
        <v>986</v>
      </c>
      <c r="C54" s="185" t="s">
        <v>987</v>
      </c>
      <c r="D54" s="519">
        <v>2.59</v>
      </c>
      <c r="E54" s="520">
        <v>3.4429473684210525</v>
      </c>
      <c r="F54" s="328">
        <v>17075.531337600001</v>
      </c>
      <c r="G54" s="330">
        <v>17778.153257600003</v>
      </c>
      <c r="H54" s="330">
        <v>18129.464217599998</v>
      </c>
      <c r="I54" s="483">
        <v>19534.708057600001</v>
      </c>
      <c r="J54" s="330">
        <v>21642.573817600001</v>
      </c>
      <c r="K54" s="330">
        <v>22792.983878399995</v>
      </c>
      <c r="L54" s="394">
        <v>24486.157875200002</v>
      </c>
      <c r="M54" s="18"/>
    </row>
    <row r="55" spans="1:13">
      <c r="A55" s="12"/>
      <c r="B55" s="388" t="s">
        <v>988</v>
      </c>
      <c r="C55" s="185" t="s">
        <v>989</v>
      </c>
      <c r="D55" s="519">
        <v>2.56</v>
      </c>
      <c r="E55" s="520">
        <v>3.4030676691729322</v>
      </c>
      <c r="F55" s="328">
        <v>16861.9749472</v>
      </c>
      <c r="G55" s="330">
        <v>17556.028307200002</v>
      </c>
      <c r="H55" s="330">
        <v>17903.054987199997</v>
      </c>
      <c r="I55" s="483">
        <v>19291.161707200001</v>
      </c>
      <c r="J55" s="330">
        <v>21373.321787200002</v>
      </c>
      <c r="K55" s="330">
        <v>22508.673604800002</v>
      </c>
      <c r="L55" s="394">
        <v>24178.923214400002</v>
      </c>
      <c r="M55" s="20"/>
    </row>
    <row r="56" spans="1:13">
      <c r="A56" s="10"/>
      <c r="B56" s="388" t="s">
        <v>990</v>
      </c>
      <c r="C56" s="185" t="s">
        <v>991</v>
      </c>
      <c r="D56" s="519">
        <v>2.5299999999999998</v>
      </c>
      <c r="E56" s="520">
        <v>3.3631879699248115</v>
      </c>
      <c r="F56" s="328">
        <v>16692.915352000004</v>
      </c>
      <c r="G56" s="330">
        <v>17378.400152000002</v>
      </c>
      <c r="H56" s="330">
        <v>17721.142552000005</v>
      </c>
      <c r="I56" s="483">
        <v>19092.112152000002</v>
      </c>
      <c r="J56" s="330">
        <v>21148.566552000004</v>
      </c>
      <c r="K56" s="330">
        <v>22272.104968000003</v>
      </c>
      <c r="L56" s="394">
        <v>23926.608104000003</v>
      </c>
      <c r="M56" s="5"/>
    </row>
    <row r="57" spans="1:13" ht="15.75" thickBot="1">
      <c r="A57" s="4"/>
      <c r="B57" s="389" t="s">
        <v>992</v>
      </c>
      <c r="C57" s="193" t="s">
        <v>993</v>
      </c>
      <c r="D57" s="522">
        <v>2.5</v>
      </c>
      <c r="E57" s="523">
        <v>3.3233082706766917</v>
      </c>
      <c r="F57" s="344">
        <v>16479.358961599999</v>
      </c>
      <c r="G57" s="345">
        <v>17156.275201600005</v>
      </c>
      <c r="H57" s="345">
        <v>17494.733321600004</v>
      </c>
      <c r="I57" s="490">
        <v>18848.565801600002</v>
      </c>
      <c r="J57" s="345">
        <v>20879.314521600005</v>
      </c>
      <c r="K57" s="345">
        <v>21987.794694400003</v>
      </c>
      <c r="L57" s="462">
        <v>23619.373443200002</v>
      </c>
      <c r="M57" s="5"/>
    </row>
    <row r="58" spans="1:13">
      <c r="A58" s="12"/>
      <c r="B58" s="386" t="s">
        <v>994</v>
      </c>
      <c r="C58" s="201" t="s">
        <v>995</v>
      </c>
      <c r="D58" s="524">
        <v>2.4700000000000002</v>
      </c>
      <c r="E58" s="525">
        <v>3.2839999999999998</v>
      </c>
      <c r="F58" s="436">
        <v>15931.628731200004</v>
      </c>
      <c r="G58" s="349">
        <v>16599.976411200001</v>
      </c>
      <c r="H58" s="349">
        <v>16934.150251200004</v>
      </c>
      <c r="I58" s="488">
        <v>17602.497931200003</v>
      </c>
      <c r="J58" s="349">
        <v>18605.019451200002</v>
      </c>
      <c r="K58" s="349">
        <v>19607.540971200004</v>
      </c>
      <c r="L58" s="351">
        <v>20874.528292800009</v>
      </c>
      <c r="M58" s="11"/>
    </row>
    <row r="59" spans="1:13">
      <c r="A59" s="10"/>
      <c r="B59" s="388" t="s">
        <v>996</v>
      </c>
      <c r="C59" s="185" t="s">
        <v>997</v>
      </c>
      <c r="D59" s="519">
        <v>2.44</v>
      </c>
      <c r="E59" s="520">
        <v>3.2441133603238859</v>
      </c>
      <c r="F59" s="437">
        <v>15766.853416000004</v>
      </c>
      <c r="G59" s="330">
        <v>16426.632536000001</v>
      </c>
      <c r="H59" s="330">
        <v>16756.522096000004</v>
      </c>
      <c r="I59" s="483">
        <v>17416.301216000003</v>
      </c>
      <c r="J59" s="330">
        <v>18405.969896000002</v>
      </c>
      <c r="K59" s="330">
        <v>19395.638576000001</v>
      </c>
      <c r="L59" s="341">
        <v>20651.220904000002</v>
      </c>
      <c r="M59" s="18"/>
    </row>
    <row r="60" spans="1:13">
      <c r="A60" s="10"/>
      <c r="B60" s="388" t="s">
        <v>998</v>
      </c>
      <c r="C60" s="185" t="s">
        <v>999</v>
      </c>
      <c r="D60" s="519">
        <v>2.4</v>
      </c>
      <c r="E60" s="520">
        <v>3.190931174089068</v>
      </c>
      <c r="F60" s="437">
        <v>15530.341305600003</v>
      </c>
      <c r="G60" s="330">
        <v>16181.551865600004</v>
      </c>
      <c r="H60" s="330">
        <v>16507.157145600002</v>
      </c>
      <c r="I60" s="483">
        <v>17158.367705600001</v>
      </c>
      <c r="J60" s="330">
        <v>18135.183545600001</v>
      </c>
      <c r="K60" s="330">
        <v>19111.9993856</v>
      </c>
      <c r="L60" s="341">
        <v>20349.056006400006</v>
      </c>
      <c r="M60" s="20"/>
    </row>
    <row r="61" spans="1:13">
      <c r="A61" s="10"/>
      <c r="B61" s="388" t="s">
        <v>1000</v>
      </c>
      <c r="C61" s="185" t="s">
        <v>1001</v>
      </c>
      <c r="D61" s="519">
        <v>2.37</v>
      </c>
      <c r="E61" s="520">
        <v>3.151044534412955</v>
      </c>
      <c r="F61" s="437">
        <v>15321.069195199998</v>
      </c>
      <c r="G61" s="330">
        <v>15963.711195200003</v>
      </c>
      <c r="H61" s="330">
        <v>16285.032195200003</v>
      </c>
      <c r="I61" s="483">
        <v>16927.674195200005</v>
      </c>
      <c r="J61" s="330">
        <v>17891.637195199997</v>
      </c>
      <c r="K61" s="330">
        <v>18855.600195200004</v>
      </c>
      <c r="L61" s="341">
        <v>20074.1311088</v>
      </c>
      <c r="M61" s="20"/>
    </row>
    <row r="62" spans="1:13">
      <c r="A62" s="4"/>
      <c r="B62" s="388" t="s">
        <v>1002</v>
      </c>
      <c r="C62" s="185" t="s">
        <v>1003</v>
      </c>
      <c r="D62" s="519">
        <v>2.34</v>
      </c>
      <c r="E62" s="520">
        <v>3.111157894736841</v>
      </c>
      <c r="F62" s="437">
        <v>15156.293879999999</v>
      </c>
      <c r="G62" s="330">
        <v>15790.367320000001</v>
      </c>
      <c r="H62" s="330">
        <v>16107.404039999999</v>
      </c>
      <c r="I62" s="483">
        <v>16741.477480000001</v>
      </c>
      <c r="J62" s="330">
        <v>17692.587639999998</v>
      </c>
      <c r="K62" s="330">
        <v>18643.697800000002</v>
      </c>
      <c r="L62" s="341">
        <v>19850.823719999997</v>
      </c>
      <c r="M62" s="5"/>
    </row>
    <row r="63" spans="1:13" ht="15.75" thickBot="1">
      <c r="A63" s="12"/>
      <c r="B63" s="389" t="s">
        <v>1004</v>
      </c>
      <c r="C63" s="193" t="s">
        <v>1005</v>
      </c>
      <c r="D63" s="522">
        <v>2.31</v>
      </c>
      <c r="E63" s="523">
        <v>3.071271255060728</v>
      </c>
      <c r="F63" s="438">
        <v>14947.0217696</v>
      </c>
      <c r="G63" s="354">
        <v>15572.5266496</v>
      </c>
      <c r="H63" s="354">
        <v>15885.279089600001</v>
      </c>
      <c r="I63" s="489">
        <v>16510.783969600001</v>
      </c>
      <c r="J63" s="354">
        <v>17449.041289600002</v>
      </c>
      <c r="K63" s="354">
        <v>18387.298609599999</v>
      </c>
      <c r="L63" s="356">
        <v>19575.898822400006</v>
      </c>
      <c r="M63" s="18"/>
    </row>
    <row r="64" spans="1:13">
      <c r="A64" s="12"/>
      <c r="B64" s="386" t="s">
        <v>1006</v>
      </c>
      <c r="C64" s="201" t="s">
        <v>1007</v>
      </c>
      <c r="D64" s="524">
        <v>2.2799999999999998</v>
      </c>
      <c r="E64" s="525">
        <v>3.0310000000000001</v>
      </c>
      <c r="F64" s="348">
        <v>14737.749659199999</v>
      </c>
      <c r="G64" s="349">
        <v>15046.217819199999</v>
      </c>
      <c r="H64" s="349">
        <v>15354.685979199998</v>
      </c>
      <c r="I64" s="488">
        <v>15663.1541392</v>
      </c>
      <c r="J64" s="349">
        <v>16280.090459199997</v>
      </c>
      <c r="K64" s="350">
        <v>16897.026779200001</v>
      </c>
      <c r="L64" s="351">
        <v>17906.588932799998</v>
      </c>
      <c r="M64" s="18"/>
    </row>
    <row r="65" spans="1:13">
      <c r="A65" s="10"/>
      <c r="B65" s="388" t="s">
        <v>1008</v>
      </c>
      <c r="C65" s="185" t="s">
        <v>1009</v>
      </c>
      <c r="D65" s="526">
        <v>2.25</v>
      </c>
      <c r="E65" s="520">
        <v>2.991118421052632</v>
      </c>
      <c r="F65" s="328">
        <v>14572.974344000002</v>
      </c>
      <c r="G65" s="330">
        <v>14877.158224000001</v>
      </c>
      <c r="H65" s="330">
        <v>15181.342104000003</v>
      </c>
      <c r="I65" s="483">
        <v>15485.525984000002</v>
      </c>
      <c r="J65" s="330">
        <v>16093.893744000003</v>
      </c>
      <c r="K65" s="340">
        <v>16702.261504000002</v>
      </c>
      <c r="L65" s="341">
        <v>17700.010256000001</v>
      </c>
      <c r="M65" s="11"/>
    </row>
    <row r="66" spans="1:13">
      <c r="A66" s="4"/>
      <c r="B66" s="388" t="s">
        <v>1010</v>
      </c>
      <c r="C66" s="185" t="s">
        <v>1011</v>
      </c>
      <c r="D66" s="526">
        <v>2.21</v>
      </c>
      <c r="E66" s="520">
        <v>2.9379429824561409</v>
      </c>
      <c r="F66" s="328">
        <v>14336.462233600001</v>
      </c>
      <c r="G66" s="330">
        <v>14636.3618336</v>
      </c>
      <c r="H66" s="330">
        <v>14936.261433600001</v>
      </c>
      <c r="I66" s="483">
        <v>15236.161033599999</v>
      </c>
      <c r="J66" s="330">
        <v>15835.960233600001</v>
      </c>
      <c r="K66" s="340">
        <v>16435.759433600004</v>
      </c>
      <c r="L66" s="341">
        <v>17418.449942400002</v>
      </c>
      <c r="M66" s="20"/>
    </row>
    <row r="67" spans="1:13">
      <c r="A67" s="4"/>
      <c r="B67" s="388" t="s">
        <v>1012</v>
      </c>
      <c r="C67" s="185" t="s">
        <v>1013</v>
      </c>
      <c r="D67" s="526">
        <v>2.1800000000000002</v>
      </c>
      <c r="E67" s="520">
        <v>2.8980614035087728</v>
      </c>
      <c r="F67" s="328">
        <v>14127.190123200002</v>
      </c>
      <c r="G67" s="330">
        <v>14422.805443200003</v>
      </c>
      <c r="H67" s="330">
        <v>14718.420763200003</v>
      </c>
      <c r="I67" s="483">
        <v>15014.036083200001</v>
      </c>
      <c r="J67" s="330">
        <v>15605.266723200002</v>
      </c>
      <c r="K67" s="340">
        <v>16196.497363200004</v>
      </c>
      <c r="L67" s="341">
        <v>17164.129628800005</v>
      </c>
      <c r="M67" s="11"/>
    </row>
    <row r="68" spans="1:13">
      <c r="A68" s="19"/>
      <c r="B68" s="388" t="s">
        <v>1014</v>
      </c>
      <c r="C68" s="185" t="s">
        <v>1015</v>
      </c>
      <c r="D68" s="526">
        <v>2.15</v>
      </c>
      <c r="E68" s="520">
        <v>2.8581798245614038</v>
      </c>
      <c r="F68" s="328">
        <v>13962.414808000001</v>
      </c>
      <c r="G68" s="330">
        <v>14253.745848000002</v>
      </c>
      <c r="H68" s="330">
        <v>14545.076888000001</v>
      </c>
      <c r="I68" s="483">
        <v>14836.407928000002</v>
      </c>
      <c r="J68" s="330">
        <v>15419.070008000001</v>
      </c>
      <c r="K68" s="340">
        <v>16001.732088000001</v>
      </c>
      <c r="L68" s="341">
        <v>16957.550952000001</v>
      </c>
      <c r="M68" s="11"/>
    </row>
    <row r="69" spans="1:13" ht="15.75" thickBot="1">
      <c r="A69" s="12"/>
      <c r="B69" s="389" t="s">
        <v>1016</v>
      </c>
      <c r="C69" s="193" t="s">
        <v>1017</v>
      </c>
      <c r="D69" s="528">
        <v>2.12</v>
      </c>
      <c r="E69" s="523">
        <v>2.8182982456140357</v>
      </c>
      <c r="F69" s="353">
        <v>13753.1426976</v>
      </c>
      <c r="G69" s="354">
        <v>14040.1894576</v>
      </c>
      <c r="H69" s="354">
        <v>14327.236217600002</v>
      </c>
      <c r="I69" s="489">
        <v>14614.282977600002</v>
      </c>
      <c r="J69" s="354">
        <v>15188.3764976</v>
      </c>
      <c r="K69" s="355">
        <v>15762.470017599999</v>
      </c>
      <c r="L69" s="356">
        <v>16703.2306384</v>
      </c>
      <c r="M69" s="20"/>
    </row>
    <row r="70" spans="1:13">
      <c r="A70" s="19"/>
      <c r="B70" s="386" t="s">
        <v>1018</v>
      </c>
      <c r="C70" s="201" t="s">
        <v>1019</v>
      </c>
      <c r="D70" s="524">
        <v>2.09</v>
      </c>
      <c r="E70" s="525">
        <v>2.7789999999999999</v>
      </c>
      <c r="F70" s="324">
        <v>13261.108107200002</v>
      </c>
      <c r="G70" s="326">
        <v>13543.870587200001</v>
      </c>
      <c r="H70" s="326">
        <v>13826.633067200002</v>
      </c>
      <c r="I70" s="484">
        <v>14109.395547200002</v>
      </c>
      <c r="J70" s="326">
        <v>14674.920507200002</v>
      </c>
      <c r="K70" s="338">
        <v>14957.682987200002</v>
      </c>
      <c r="L70" s="327">
        <v>15523.207947200002</v>
      </c>
      <c r="M70" s="11"/>
    </row>
    <row r="71" spans="1:13">
      <c r="A71" s="19"/>
      <c r="B71" s="388" t="s">
        <v>1020</v>
      </c>
      <c r="C71" s="185" t="s">
        <v>1021</v>
      </c>
      <c r="D71" s="519">
        <v>2.06</v>
      </c>
      <c r="E71" s="520">
        <v>2.7391100478468902</v>
      </c>
      <c r="F71" s="328">
        <v>13100.617072000005</v>
      </c>
      <c r="G71" s="330">
        <v>13379.095272000002</v>
      </c>
      <c r="H71" s="330">
        <v>13657.573472000004</v>
      </c>
      <c r="I71" s="483">
        <v>13936.051672000001</v>
      </c>
      <c r="J71" s="330">
        <v>14493.008072000004</v>
      </c>
      <c r="K71" s="340">
        <v>14771.486272000002</v>
      </c>
      <c r="L71" s="341">
        <v>15328.442672000005</v>
      </c>
      <c r="M71" s="5"/>
    </row>
    <row r="72" spans="1:13">
      <c r="A72" s="12"/>
      <c r="B72" s="388" t="s">
        <v>1022</v>
      </c>
      <c r="C72" s="185" t="s">
        <v>1023</v>
      </c>
      <c r="D72" s="519">
        <v>2.02</v>
      </c>
      <c r="E72" s="520">
        <v>2.6859234449760767</v>
      </c>
      <c r="F72" s="328">
        <v>12868.389241600002</v>
      </c>
      <c r="G72" s="330">
        <v>13142.583161600003</v>
      </c>
      <c r="H72" s="330">
        <v>13416.777081600003</v>
      </c>
      <c r="I72" s="483">
        <v>13690.971001600001</v>
      </c>
      <c r="J72" s="330">
        <v>14239.358841600002</v>
      </c>
      <c r="K72" s="340">
        <v>14513.552761600004</v>
      </c>
      <c r="L72" s="341">
        <v>15061.940601599999</v>
      </c>
      <c r="M72" s="18"/>
    </row>
    <row r="73" spans="1:13">
      <c r="A73" s="19"/>
      <c r="B73" s="388" t="s">
        <v>1024</v>
      </c>
      <c r="C73" s="185" t="s">
        <v>1025</v>
      </c>
      <c r="D73" s="519">
        <v>1.99</v>
      </c>
      <c r="E73" s="520">
        <v>2.6460334928229665</v>
      </c>
      <c r="F73" s="328">
        <v>12663.401411200002</v>
      </c>
      <c r="G73" s="330">
        <v>12933.3110512</v>
      </c>
      <c r="H73" s="330">
        <v>13203.220691200002</v>
      </c>
      <c r="I73" s="483">
        <v>13473.130331200002</v>
      </c>
      <c r="J73" s="330">
        <v>14012.949611200002</v>
      </c>
      <c r="K73" s="340">
        <v>14282.859251200003</v>
      </c>
      <c r="L73" s="341">
        <v>14822.678531200001</v>
      </c>
      <c r="M73" s="5"/>
    </row>
    <row r="74" spans="1:13">
      <c r="A74" s="10"/>
      <c r="B74" s="388" t="s">
        <v>1026</v>
      </c>
      <c r="C74" s="185" t="s">
        <v>1027</v>
      </c>
      <c r="D74" s="519">
        <v>1.96</v>
      </c>
      <c r="E74" s="520">
        <v>2.6061435406698563</v>
      </c>
      <c r="F74" s="328">
        <v>12458.413580800001</v>
      </c>
      <c r="G74" s="330">
        <v>12724.038940800003</v>
      </c>
      <c r="H74" s="330">
        <v>12989.664300799999</v>
      </c>
      <c r="I74" s="483">
        <v>13255.289660800003</v>
      </c>
      <c r="J74" s="330">
        <v>13786.540380800003</v>
      </c>
      <c r="K74" s="340">
        <v>14052.165740799999</v>
      </c>
      <c r="L74" s="341">
        <v>14583.416460800001</v>
      </c>
      <c r="M74" s="5"/>
    </row>
    <row r="75" spans="1:13" ht="15.75" thickBot="1">
      <c r="A75" s="4"/>
      <c r="B75" s="389" t="s">
        <v>1028</v>
      </c>
      <c r="C75" s="193" t="s">
        <v>1029</v>
      </c>
      <c r="D75" s="522">
        <v>1.93</v>
      </c>
      <c r="E75" s="523">
        <v>2.5662535885167461</v>
      </c>
      <c r="F75" s="353">
        <v>12297.922545600002</v>
      </c>
      <c r="G75" s="354">
        <v>12559.263625600001</v>
      </c>
      <c r="H75" s="354">
        <v>12820.604705600002</v>
      </c>
      <c r="I75" s="489">
        <v>13081.945785600001</v>
      </c>
      <c r="J75" s="354">
        <v>13604.627945600001</v>
      </c>
      <c r="K75" s="355">
        <v>13865.969025599999</v>
      </c>
      <c r="L75" s="356">
        <v>14388.651185600003</v>
      </c>
      <c r="M75" s="5"/>
    </row>
    <row r="76" spans="1:13">
      <c r="A76" s="10"/>
      <c r="B76" s="386" t="s">
        <v>1030</v>
      </c>
      <c r="C76" s="201" t="s">
        <v>1031</v>
      </c>
      <c r="D76" s="524">
        <v>1.9</v>
      </c>
      <c r="E76" s="525">
        <v>2.5259999999999998</v>
      </c>
      <c r="F76" s="348">
        <v>11835.877915200002</v>
      </c>
      <c r="G76" s="349">
        <v>12092.934715200003</v>
      </c>
      <c r="H76" s="349">
        <v>12349.991515199998</v>
      </c>
      <c r="I76" s="488">
        <v>12607.0483152</v>
      </c>
      <c r="J76" s="349">
        <v>12864.105115200004</v>
      </c>
      <c r="K76" s="350">
        <v>13121.161915200002</v>
      </c>
      <c r="L76" s="351">
        <v>13635.275515200003</v>
      </c>
      <c r="M76" s="18"/>
    </row>
    <row r="77" spans="1:13">
      <c r="A77" s="10"/>
      <c r="B77" s="388" t="s">
        <v>1032</v>
      </c>
      <c r="C77" s="185" t="s">
        <v>1033</v>
      </c>
      <c r="D77" s="519">
        <v>1.87</v>
      </c>
      <c r="E77" s="520">
        <v>2.4861157894736845</v>
      </c>
      <c r="F77" s="328">
        <v>11679.671160000002</v>
      </c>
      <c r="G77" s="330">
        <v>11932.443680000002</v>
      </c>
      <c r="H77" s="330">
        <v>12185.216200000003</v>
      </c>
      <c r="I77" s="483">
        <v>12437.988720000001</v>
      </c>
      <c r="J77" s="330">
        <v>12690.761239999998</v>
      </c>
      <c r="K77" s="340">
        <v>12943.533760000002</v>
      </c>
      <c r="L77" s="341">
        <v>13449.078800000003</v>
      </c>
      <c r="M77" s="20"/>
    </row>
    <row r="78" spans="1:13">
      <c r="A78" s="10"/>
      <c r="B78" s="388" t="s">
        <v>1034</v>
      </c>
      <c r="C78" s="185" t="s">
        <v>1035</v>
      </c>
      <c r="D78" s="519">
        <v>1.83</v>
      </c>
      <c r="E78" s="520">
        <v>2.4329368421052635</v>
      </c>
      <c r="F78" s="328">
        <v>11451.727609600001</v>
      </c>
      <c r="G78" s="330">
        <v>11700.215849600001</v>
      </c>
      <c r="H78" s="330">
        <v>11948.7040896</v>
      </c>
      <c r="I78" s="483">
        <v>12197.1923296</v>
      </c>
      <c r="J78" s="330">
        <v>12445.680569600003</v>
      </c>
      <c r="K78" s="340">
        <v>12694.168809600003</v>
      </c>
      <c r="L78" s="341">
        <v>13191.145289600003</v>
      </c>
      <c r="M78" s="20"/>
    </row>
    <row r="79" spans="1:13">
      <c r="A79" s="4"/>
      <c r="B79" s="388" t="s">
        <v>1036</v>
      </c>
      <c r="C79" s="185" t="s">
        <v>1037</v>
      </c>
      <c r="D79" s="519">
        <v>1.8</v>
      </c>
      <c r="E79" s="520">
        <v>2.3930526315789473</v>
      </c>
      <c r="F79" s="328">
        <v>11251.024059200001</v>
      </c>
      <c r="G79" s="330">
        <v>11495.2280192</v>
      </c>
      <c r="H79" s="330">
        <v>11739.431979200004</v>
      </c>
      <c r="I79" s="483">
        <v>11983.635939200003</v>
      </c>
      <c r="J79" s="330">
        <v>12227.839899200002</v>
      </c>
      <c r="K79" s="340">
        <v>12472.043859200001</v>
      </c>
      <c r="L79" s="341">
        <v>12960.451779199999</v>
      </c>
      <c r="M79" s="5"/>
    </row>
    <row r="80" spans="1:13">
      <c r="A80" s="12"/>
      <c r="B80" s="388" t="s">
        <v>1038</v>
      </c>
      <c r="C80" s="185" t="s">
        <v>1039</v>
      </c>
      <c r="D80" s="519">
        <v>1.77</v>
      </c>
      <c r="E80" s="520">
        <v>2.3531684210526311</v>
      </c>
      <c r="F80" s="328">
        <v>11050.3205088</v>
      </c>
      <c r="G80" s="330">
        <v>11290.240188799999</v>
      </c>
      <c r="H80" s="330">
        <v>11530.159868799999</v>
      </c>
      <c r="I80" s="483">
        <v>11770.079548800002</v>
      </c>
      <c r="J80" s="330">
        <v>12009.999228799999</v>
      </c>
      <c r="K80" s="340">
        <v>12249.918908799998</v>
      </c>
      <c r="L80" s="341">
        <v>12729.758268799998</v>
      </c>
      <c r="M80" s="18"/>
    </row>
    <row r="81" spans="1:13" ht="15.75" thickBot="1">
      <c r="A81" s="12"/>
      <c r="B81" s="389" t="s">
        <v>1040</v>
      </c>
      <c r="C81" s="193" t="s">
        <v>1041</v>
      </c>
      <c r="D81" s="522">
        <v>1.74</v>
      </c>
      <c r="E81" s="523">
        <v>2.3132842105263154</v>
      </c>
      <c r="F81" s="353">
        <v>10894.113753600001</v>
      </c>
      <c r="G81" s="354">
        <v>11129.7491536</v>
      </c>
      <c r="H81" s="354">
        <v>11365.384553599997</v>
      </c>
      <c r="I81" s="489">
        <v>11601.0199536</v>
      </c>
      <c r="J81" s="354">
        <v>11836.655353599999</v>
      </c>
      <c r="K81" s="355">
        <v>12072.2907536</v>
      </c>
      <c r="L81" s="356">
        <v>12543.5615536</v>
      </c>
      <c r="M81" s="18"/>
    </row>
    <row r="82" spans="1:13">
      <c r="A82" s="10"/>
      <c r="B82" s="386" t="s">
        <v>1042</v>
      </c>
      <c r="C82" s="201" t="s">
        <v>1043</v>
      </c>
      <c r="D82" s="524">
        <v>1.71</v>
      </c>
      <c r="E82" s="525">
        <v>2.2730000000000001</v>
      </c>
      <c r="F82" s="428">
        <v>10462.0590832</v>
      </c>
      <c r="G82" s="349">
        <v>10693.410203199997</v>
      </c>
      <c r="H82" s="349">
        <v>10924.761323199999</v>
      </c>
      <c r="I82" s="488">
        <v>10924.761323199999</v>
      </c>
      <c r="J82" s="349">
        <v>11156.112443199996</v>
      </c>
      <c r="K82" s="350">
        <v>11387.463563200001</v>
      </c>
      <c r="L82" s="351">
        <v>11850.165803200001</v>
      </c>
      <c r="M82" s="11"/>
    </row>
    <row r="83" spans="1:13">
      <c r="A83" s="4"/>
      <c r="B83" s="388" t="s">
        <v>1044</v>
      </c>
      <c r="C83" s="185" t="s">
        <v>1045</v>
      </c>
      <c r="D83" s="519">
        <v>1.68</v>
      </c>
      <c r="E83" s="520">
        <v>2.2331228070175437</v>
      </c>
      <c r="F83" s="377">
        <v>10310.136607999997</v>
      </c>
      <c r="G83" s="330">
        <v>10537.203448000004</v>
      </c>
      <c r="H83" s="330">
        <v>10764.270288</v>
      </c>
      <c r="I83" s="483">
        <v>10764.270288</v>
      </c>
      <c r="J83" s="330">
        <v>10991.337127999999</v>
      </c>
      <c r="K83" s="340">
        <v>11218.403968000002</v>
      </c>
      <c r="L83" s="341">
        <v>11672.537648000001</v>
      </c>
      <c r="M83" s="11"/>
    </row>
    <row r="84" spans="1:13">
      <c r="A84" s="4"/>
      <c r="B84" s="388" t="s">
        <v>1046</v>
      </c>
      <c r="C84" s="185" t="s">
        <v>1047</v>
      </c>
      <c r="D84" s="519">
        <v>1.64</v>
      </c>
      <c r="E84" s="520">
        <v>2.179953216374269</v>
      </c>
      <c r="F84" s="377">
        <v>10086.477337600001</v>
      </c>
      <c r="G84" s="330">
        <v>10309.259897600001</v>
      </c>
      <c r="H84" s="330">
        <v>10532.0424576</v>
      </c>
      <c r="I84" s="483">
        <v>10532.0424576</v>
      </c>
      <c r="J84" s="330">
        <v>10754.825017600002</v>
      </c>
      <c r="K84" s="340">
        <v>10977.607577600002</v>
      </c>
      <c r="L84" s="341">
        <v>11423.172697600001</v>
      </c>
      <c r="M84" s="20"/>
    </row>
    <row r="85" spans="1:13">
      <c r="A85" s="19"/>
      <c r="B85" s="388" t="s">
        <v>1048</v>
      </c>
      <c r="C85" s="185" t="s">
        <v>1049</v>
      </c>
      <c r="D85" s="519">
        <v>1.61</v>
      </c>
      <c r="E85" s="520">
        <v>2.140076023391813</v>
      </c>
      <c r="F85" s="377">
        <v>9890.0580672000033</v>
      </c>
      <c r="G85" s="330">
        <v>10108.556347200003</v>
      </c>
      <c r="H85" s="330">
        <v>10327.054627200003</v>
      </c>
      <c r="I85" s="483">
        <v>10327.054627200003</v>
      </c>
      <c r="J85" s="330">
        <v>10545.552907200001</v>
      </c>
      <c r="K85" s="340">
        <v>10764.051187200002</v>
      </c>
      <c r="L85" s="341">
        <v>11201.047747200002</v>
      </c>
      <c r="M85" s="18"/>
    </row>
    <row r="86" spans="1:13">
      <c r="A86" s="12"/>
      <c r="B86" s="388" t="s">
        <v>1050</v>
      </c>
      <c r="C86" s="185" t="s">
        <v>1051</v>
      </c>
      <c r="D86" s="519">
        <v>1.58</v>
      </c>
      <c r="E86" s="520">
        <v>2.1001988304093571</v>
      </c>
      <c r="F86" s="377">
        <v>9693.6387967999999</v>
      </c>
      <c r="G86" s="330">
        <v>9907.8527968000035</v>
      </c>
      <c r="H86" s="330">
        <v>10122.066796800002</v>
      </c>
      <c r="I86" s="483">
        <v>10122.066796800002</v>
      </c>
      <c r="J86" s="330">
        <v>10336.2807968</v>
      </c>
      <c r="K86" s="340">
        <v>10550.494796800001</v>
      </c>
      <c r="L86" s="341">
        <v>10978.9227968</v>
      </c>
      <c r="M86" s="11"/>
    </row>
    <row r="87" spans="1:13" ht="15.75" thickBot="1">
      <c r="A87" s="19"/>
      <c r="B87" s="389" t="s">
        <v>1052</v>
      </c>
      <c r="C87" s="193" t="s">
        <v>1053</v>
      </c>
      <c r="D87" s="522">
        <v>1.55</v>
      </c>
      <c r="E87" s="523">
        <v>2.0603216374269011</v>
      </c>
      <c r="F87" s="385">
        <v>9541.7163216000008</v>
      </c>
      <c r="G87" s="333">
        <v>9751.6460415999991</v>
      </c>
      <c r="H87" s="333">
        <v>9961.5757616000028</v>
      </c>
      <c r="I87" s="485">
        <v>9961.5757616000028</v>
      </c>
      <c r="J87" s="333">
        <v>10171.505481599999</v>
      </c>
      <c r="K87" s="362">
        <v>10381.435201599999</v>
      </c>
      <c r="L87" s="364">
        <v>10801.294641600003</v>
      </c>
      <c r="M87" s="20"/>
    </row>
    <row r="88" spans="1:13">
      <c r="A88" s="12"/>
      <c r="B88" s="386" t="s">
        <v>1054</v>
      </c>
      <c r="C88" s="201" t="s">
        <v>1055</v>
      </c>
      <c r="D88" s="524">
        <v>1.52</v>
      </c>
      <c r="E88" s="525">
        <v>2.0209999999999999</v>
      </c>
      <c r="F88" s="375">
        <v>9345.2970511999993</v>
      </c>
      <c r="G88" s="337">
        <v>9345.2970511999993</v>
      </c>
      <c r="H88" s="337">
        <v>9550.9424911999995</v>
      </c>
      <c r="I88" s="482">
        <v>9550.9424911999995</v>
      </c>
      <c r="J88" s="337">
        <v>9756.5879312000015</v>
      </c>
      <c r="K88" s="358">
        <v>9962.2333712000018</v>
      </c>
      <c r="L88" s="360">
        <v>10167.878811200002</v>
      </c>
      <c r="M88" s="11"/>
    </row>
    <row r="89" spans="1:13">
      <c r="A89" s="19"/>
      <c r="B89" s="388" t="s">
        <v>1056</v>
      </c>
      <c r="C89" s="185" t="s">
        <v>1057</v>
      </c>
      <c r="D89" s="519">
        <v>1.48</v>
      </c>
      <c r="E89" s="520">
        <v>1.9678157894736841</v>
      </c>
      <c r="F89" s="377">
        <v>9166.1345760000022</v>
      </c>
      <c r="G89" s="330">
        <v>9166.1345760000022</v>
      </c>
      <c r="H89" s="330">
        <v>9367.4957360000008</v>
      </c>
      <c r="I89" s="483">
        <v>9367.4957360000008</v>
      </c>
      <c r="J89" s="330">
        <v>9568.856896000003</v>
      </c>
      <c r="K89" s="340">
        <v>9770.2180560000015</v>
      </c>
      <c r="L89" s="341">
        <v>9971.5792160000019</v>
      </c>
      <c r="M89" s="20"/>
    </row>
    <row r="90" spans="1:13">
      <c r="A90" s="19"/>
      <c r="B90" s="388" t="s">
        <v>1058</v>
      </c>
      <c r="C90" s="185" t="s">
        <v>1059</v>
      </c>
      <c r="D90" s="519">
        <v>1.45</v>
      </c>
      <c r="E90" s="520">
        <v>1.9279276315789473</v>
      </c>
      <c r="F90" s="377">
        <v>8969.7153056000006</v>
      </c>
      <c r="G90" s="330">
        <v>8969.7153056000006</v>
      </c>
      <c r="H90" s="330">
        <v>9166.792185600003</v>
      </c>
      <c r="I90" s="483">
        <v>9166.792185600003</v>
      </c>
      <c r="J90" s="330">
        <v>9363.8690656000017</v>
      </c>
      <c r="K90" s="340">
        <v>9560.9459456000004</v>
      </c>
      <c r="L90" s="341">
        <v>9758.0228256000009</v>
      </c>
      <c r="M90" s="5"/>
    </row>
    <row r="91" spans="1:13">
      <c r="A91" s="12"/>
      <c r="B91" s="388" t="s">
        <v>1060</v>
      </c>
      <c r="C91" s="185" t="s">
        <v>1061</v>
      </c>
      <c r="D91" s="519">
        <v>1.42</v>
      </c>
      <c r="E91" s="520">
        <v>1.8880394736842105</v>
      </c>
      <c r="F91" s="377">
        <v>8773.2960352000009</v>
      </c>
      <c r="G91" s="330">
        <v>8773.2960352000009</v>
      </c>
      <c r="H91" s="330">
        <v>8966.0886351999998</v>
      </c>
      <c r="I91" s="483">
        <v>8966.0886351999998</v>
      </c>
      <c r="J91" s="330">
        <v>9158.8812352000004</v>
      </c>
      <c r="K91" s="340">
        <v>9351.6738352000011</v>
      </c>
      <c r="L91" s="341">
        <v>9544.4664352000018</v>
      </c>
      <c r="M91" s="18"/>
    </row>
    <row r="92" spans="1:13">
      <c r="A92" s="10"/>
      <c r="B92" s="388" t="s">
        <v>1062</v>
      </c>
      <c r="C92" s="185" t="s">
        <v>1063</v>
      </c>
      <c r="D92" s="519">
        <v>1.39</v>
      </c>
      <c r="E92" s="520">
        <v>1.8481513157894736</v>
      </c>
      <c r="F92" s="377">
        <v>8576.8767648000012</v>
      </c>
      <c r="G92" s="330">
        <v>8576.8767648000012</v>
      </c>
      <c r="H92" s="330">
        <v>8765.3850848000002</v>
      </c>
      <c r="I92" s="483">
        <v>8765.3850848000002</v>
      </c>
      <c r="J92" s="330">
        <v>8953.8934048000028</v>
      </c>
      <c r="K92" s="340">
        <v>9142.4017247999982</v>
      </c>
      <c r="L92" s="341">
        <v>9330.9100448000008</v>
      </c>
      <c r="M92" s="20"/>
    </row>
    <row r="93" spans="1:13" ht="15.75" thickBot="1">
      <c r="A93" s="4"/>
      <c r="B93" s="389" t="s">
        <v>1064</v>
      </c>
      <c r="C93" s="193" t="s">
        <v>1065</v>
      </c>
      <c r="D93" s="522">
        <v>1.36</v>
      </c>
      <c r="E93" s="523">
        <v>1.808263157894737</v>
      </c>
      <c r="F93" s="426">
        <v>8424.9542896000003</v>
      </c>
      <c r="G93" s="354">
        <v>8424.9542896000003</v>
      </c>
      <c r="H93" s="354">
        <v>8609.1783296000012</v>
      </c>
      <c r="I93" s="489">
        <v>8609.1783296000012</v>
      </c>
      <c r="J93" s="354">
        <v>8793.4023696000022</v>
      </c>
      <c r="K93" s="355">
        <v>8977.6264096000014</v>
      </c>
      <c r="L93" s="356">
        <v>9161.8504496000023</v>
      </c>
      <c r="M93" s="5"/>
    </row>
    <row r="94" spans="1:13">
      <c r="A94" s="12"/>
      <c r="B94" s="386" t="s">
        <v>1066</v>
      </c>
      <c r="C94" s="201" t="s">
        <v>1067</v>
      </c>
      <c r="D94" s="524">
        <v>1.33</v>
      </c>
      <c r="E94" s="525">
        <v>1.768</v>
      </c>
      <c r="F94" s="428">
        <v>8228.5350192000005</v>
      </c>
      <c r="G94" s="349">
        <v>8228.5350192000005</v>
      </c>
      <c r="H94" s="349">
        <v>8228.5350192000005</v>
      </c>
      <c r="I94" s="488">
        <v>8228.5350192000005</v>
      </c>
      <c r="J94" s="349">
        <v>8228.5350192000005</v>
      </c>
      <c r="K94" s="350">
        <v>8408.4747792000016</v>
      </c>
      <c r="L94" s="351">
        <v>8588.4145392000009</v>
      </c>
      <c r="M94" s="11"/>
    </row>
    <row r="95" spans="1:13">
      <c r="A95" s="10"/>
      <c r="B95" s="388" t="s">
        <v>1068</v>
      </c>
      <c r="C95" s="185" t="s">
        <v>1069</v>
      </c>
      <c r="D95" s="519">
        <v>1.29</v>
      </c>
      <c r="E95" s="520">
        <v>1.7148270676691728</v>
      </c>
      <c r="F95" s="377">
        <v>8004.8757488000001</v>
      </c>
      <c r="G95" s="330">
        <v>8004.8757488000001</v>
      </c>
      <c r="H95" s="330">
        <v>8004.8757488000001</v>
      </c>
      <c r="I95" s="483">
        <v>8004.8757488000001</v>
      </c>
      <c r="J95" s="330">
        <v>8004.8757488000001</v>
      </c>
      <c r="K95" s="340">
        <v>8180.5312288000005</v>
      </c>
      <c r="L95" s="341">
        <v>8356.1867088000017</v>
      </c>
      <c r="M95" s="5"/>
    </row>
    <row r="96" spans="1:13">
      <c r="A96" s="10"/>
      <c r="B96" s="388" t="s">
        <v>1070</v>
      </c>
      <c r="C96" s="185" t="s">
        <v>1071</v>
      </c>
      <c r="D96" s="519">
        <v>1.26</v>
      </c>
      <c r="E96" s="520">
        <v>1.6749473684210525</v>
      </c>
      <c r="F96" s="377">
        <v>7852.953273600001</v>
      </c>
      <c r="G96" s="330">
        <v>7852.953273600001</v>
      </c>
      <c r="H96" s="330">
        <v>7852.953273600001</v>
      </c>
      <c r="I96" s="483">
        <v>7852.953273600001</v>
      </c>
      <c r="J96" s="330">
        <v>7852.953273600001</v>
      </c>
      <c r="K96" s="340">
        <v>8024.3244736000006</v>
      </c>
      <c r="L96" s="341">
        <v>8195.6956736000011</v>
      </c>
      <c r="M96" s="18"/>
    </row>
    <row r="97" spans="1:13">
      <c r="A97" s="10"/>
      <c r="B97" s="388" t="s">
        <v>1072</v>
      </c>
      <c r="C97" s="185" t="s">
        <v>1073</v>
      </c>
      <c r="D97" s="519">
        <v>1.23</v>
      </c>
      <c r="E97" s="520">
        <v>1.6350676691729322</v>
      </c>
      <c r="F97" s="377">
        <v>7656.5340032000004</v>
      </c>
      <c r="G97" s="330">
        <v>7656.5340032000004</v>
      </c>
      <c r="H97" s="330">
        <v>7656.5340032000004</v>
      </c>
      <c r="I97" s="483">
        <v>7656.5340032000004</v>
      </c>
      <c r="J97" s="330">
        <v>7656.5340032000004</v>
      </c>
      <c r="K97" s="340">
        <v>7823.620923200001</v>
      </c>
      <c r="L97" s="341">
        <v>7990.7078432000008</v>
      </c>
      <c r="M97" s="20"/>
    </row>
    <row r="98" spans="1:13">
      <c r="A98" s="4"/>
      <c r="B98" s="388" t="s">
        <v>1074</v>
      </c>
      <c r="C98" s="185" t="s">
        <v>1075</v>
      </c>
      <c r="D98" s="519">
        <v>1.2</v>
      </c>
      <c r="E98" s="520">
        <v>1.5951879699248119</v>
      </c>
      <c r="F98" s="377">
        <v>7460.1147328000006</v>
      </c>
      <c r="G98" s="330">
        <v>7460.1147328000006</v>
      </c>
      <c r="H98" s="330">
        <v>7460.1147328000006</v>
      </c>
      <c r="I98" s="483">
        <v>7460.1147328000006</v>
      </c>
      <c r="J98" s="330">
        <v>7460.1147328000006</v>
      </c>
      <c r="K98" s="340">
        <v>7622.9173728000005</v>
      </c>
      <c r="L98" s="341">
        <v>7785.7200128000004</v>
      </c>
      <c r="M98" s="20"/>
    </row>
    <row r="99" spans="1:13" ht="15.75" thickBot="1">
      <c r="A99" s="12"/>
      <c r="B99" s="389" t="s">
        <v>1076</v>
      </c>
      <c r="C99" s="193" t="s">
        <v>1077</v>
      </c>
      <c r="D99" s="528">
        <v>1.17</v>
      </c>
      <c r="E99" s="523">
        <v>1.556</v>
      </c>
      <c r="F99" s="426">
        <v>7308.1922576000006</v>
      </c>
      <c r="G99" s="354">
        <v>7308.1922576000006</v>
      </c>
      <c r="H99" s="354">
        <v>7308.1922576000006</v>
      </c>
      <c r="I99" s="489">
        <v>7308.1922576000006</v>
      </c>
      <c r="J99" s="354">
        <v>7308.1922576000006</v>
      </c>
      <c r="K99" s="355">
        <v>7466.7106176000016</v>
      </c>
      <c r="L99" s="356">
        <v>7625.2289776000007</v>
      </c>
      <c r="M99" s="5"/>
    </row>
    <row r="100" spans="1:13">
      <c r="A100" s="12"/>
      <c r="B100" s="386" t="s">
        <v>1078</v>
      </c>
      <c r="C100" s="201" t="s">
        <v>1079</v>
      </c>
      <c r="D100" s="524">
        <v>1.1399999999999999</v>
      </c>
      <c r="E100" s="525">
        <v>1.516</v>
      </c>
      <c r="F100" s="428">
        <v>7111.7729872</v>
      </c>
      <c r="G100" s="349">
        <v>7111.7729872</v>
      </c>
      <c r="H100" s="349">
        <v>7111.7729872</v>
      </c>
      <c r="I100" s="488">
        <v>7111.7729872</v>
      </c>
      <c r="J100" s="349">
        <v>7111.7729872</v>
      </c>
      <c r="K100" s="349">
        <v>7111.7729872</v>
      </c>
      <c r="L100" s="458">
        <v>7266.0070671999993</v>
      </c>
      <c r="M100" s="18"/>
    </row>
    <row r="101" spans="1:13">
      <c r="A101" s="10"/>
      <c r="B101" s="388" t="s">
        <v>1080</v>
      </c>
      <c r="C101" s="185" t="s">
        <v>1081</v>
      </c>
      <c r="D101" s="526">
        <v>1.1000000000000001</v>
      </c>
      <c r="E101" s="520">
        <v>1.4628070175438599</v>
      </c>
      <c r="F101" s="377">
        <v>6888.1137167999996</v>
      </c>
      <c r="G101" s="330">
        <v>6888.1137167999996</v>
      </c>
      <c r="H101" s="330">
        <v>6888.1137167999996</v>
      </c>
      <c r="I101" s="483">
        <v>6888.1137167999996</v>
      </c>
      <c r="J101" s="330">
        <v>6888.1137167999996</v>
      </c>
      <c r="K101" s="330">
        <v>6888.1137167999996</v>
      </c>
      <c r="L101" s="394">
        <v>7038.0635168000008</v>
      </c>
      <c r="M101" s="18"/>
    </row>
    <row r="102" spans="1:13">
      <c r="A102" s="4"/>
      <c r="B102" s="388" t="s">
        <v>1082</v>
      </c>
      <c r="C102" s="185" t="s">
        <v>1083</v>
      </c>
      <c r="D102" s="526">
        <v>1.07</v>
      </c>
      <c r="E102" s="520">
        <v>1.4229122807017547</v>
      </c>
      <c r="F102" s="377">
        <v>6736.1912415999996</v>
      </c>
      <c r="G102" s="330">
        <v>6736.1912415999996</v>
      </c>
      <c r="H102" s="330">
        <v>6736.1912415999996</v>
      </c>
      <c r="I102" s="483">
        <v>6736.1912415999996</v>
      </c>
      <c r="J102" s="330">
        <v>6736.1912415999996</v>
      </c>
      <c r="K102" s="330">
        <v>6736.1912415999996</v>
      </c>
      <c r="L102" s="394">
        <v>6881.8567616</v>
      </c>
      <c r="M102" s="11"/>
    </row>
    <row r="103" spans="1:13">
      <c r="A103" s="4"/>
      <c r="B103" s="388" t="s">
        <v>1084</v>
      </c>
      <c r="C103" s="185" t="s">
        <v>1085</v>
      </c>
      <c r="D103" s="526">
        <v>1.04</v>
      </c>
      <c r="E103" s="520">
        <v>1.3830175438596493</v>
      </c>
      <c r="F103" s="377">
        <v>6539.7719712000007</v>
      </c>
      <c r="G103" s="330">
        <v>6539.7719712000007</v>
      </c>
      <c r="H103" s="330">
        <v>6539.7719712000007</v>
      </c>
      <c r="I103" s="483">
        <v>6539.7719712000007</v>
      </c>
      <c r="J103" s="330">
        <v>6539.7719712000007</v>
      </c>
      <c r="K103" s="330">
        <v>6539.7719712000007</v>
      </c>
      <c r="L103" s="394">
        <v>6681.1532112000004</v>
      </c>
      <c r="M103" s="20"/>
    </row>
    <row r="104" spans="1:13">
      <c r="A104" s="19"/>
      <c r="B104" s="388" t="s">
        <v>1086</v>
      </c>
      <c r="C104" s="185" t="s">
        <v>1087</v>
      </c>
      <c r="D104" s="526">
        <v>1</v>
      </c>
      <c r="E104" s="520">
        <v>1.3298245614035089</v>
      </c>
      <c r="F104" s="377">
        <v>6316.1127008000003</v>
      </c>
      <c r="G104" s="330">
        <v>6316.1127008000003</v>
      </c>
      <c r="H104" s="330">
        <v>6316.1127008000003</v>
      </c>
      <c r="I104" s="483">
        <v>6316.1127008000003</v>
      </c>
      <c r="J104" s="330">
        <v>6316.1127008000003</v>
      </c>
      <c r="K104" s="330">
        <v>6316.1127008000003</v>
      </c>
      <c r="L104" s="394">
        <v>6453.2096608000011</v>
      </c>
      <c r="M104" s="11"/>
    </row>
    <row r="105" spans="1:13" ht="15.75" thickBot="1">
      <c r="A105" s="12"/>
      <c r="B105" s="389" t="s">
        <v>1088</v>
      </c>
      <c r="C105" s="193" t="s">
        <v>1089</v>
      </c>
      <c r="D105" s="528">
        <v>0.98</v>
      </c>
      <c r="E105" s="523">
        <v>1.3032280701754386</v>
      </c>
      <c r="F105" s="426">
        <v>6191.4302255999992</v>
      </c>
      <c r="G105" s="354">
        <v>6191.4302255999992</v>
      </c>
      <c r="H105" s="354">
        <v>6191.4302255999992</v>
      </c>
      <c r="I105" s="489">
        <v>6191.4302255999992</v>
      </c>
      <c r="J105" s="354">
        <v>6191.4302255999992</v>
      </c>
      <c r="K105" s="354">
        <v>6191.4302255999992</v>
      </c>
      <c r="L105" s="455">
        <v>6324.242905600001</v>
      </c>
      <c r="M105" s="11"/>
    </row>
    <row r="106" spans="1:13">
      <c r="A106" s="19"/>
      <c r="B106" s="386" t="s">
        <v>1090</v>
      </c>
      <c r="C106" s="201" t="s">
        <v>1091</v>
      </c>
      <c r="D106" s="524">
        <v>0.95</v>
      </c>
      <c r="E106" s="525">
        <v>1.2629999999999999</v>
      </c>
      <c r="F106" s="348">
        <v>5995.0109552000022</v>
      </c>
      <c r="G106" s="529">
        <v>5995.0109552000022</v>
      </c>
      <c r="H106" s="529">
        <v>5995.0109552000022</v>
      </c>
      <c r="I106" s="545">
        <v>5995.0109552000022</v>
      </c>
      <c r="J106" s="529">
        <v>5995.0109552000022</v>
      </c>
      <c r="K106" s="529">
        <v>5995.0109552000022</v>
      </c>
      <c r="L106" s="351">
        <v>5995.0109552000022</v>
      </c>
      <c r="M106" s="20"/>
    </row>
    <row r="107" spans="1:13">
      <c r="A107" s="19"/>
      <c r="B107" s="388" t="s">
        <v>1092</v>
      </c>
      <c r="C107" s="185" t="s">
        <v>1093</v>
      </c>
      <c r="D107" s="526">
        <v>0.91</v>
      </c>
      <c r="E107" s="520">
        <v>1.2098210526315789</v>
      </c>
      <c r="F107" s="328">
        <v>5771.351684799999</v>
      </c>
      <c r="G107" s="329">
        <v>5771.351684799999</v>
      </c>
      <c r="H107" s="329">
        <v>5771.351684799999</v>
      </c>
      <c r="I107" s="480">
        <v>5771.351684799999</v>
      </c>
      <c r="J107" s="329">
        <v>5771.351684799999</v>
      </c>
      <c r="K107" s="329">
        <v>5771.351684799999</v>
      </c>
      <c r="L107" s="341">
        <v>5771.351684799999</v>
      </c>
      <c r="M107" s="11"/>
    </row>
    <row r="108" spans="1:13">
      <c r="A108" s="12"/>
      <c r="B108" s="388" t="s">
        <v>1094</v>
      </c>
      <c r="C108" s="185" t="s">
        <v>1095</v>
      </c>
      <c r="D108" s="526">
        <v>0.88</v>
      </c>
      <c r="E108" s="520">
        <v>1.1699368421052632</v>
      </c>
      <c r="F108" s="328">
        <v>5619.4292096000008</v>
      </c>
      <c r="G108" s="329">
        <v>5619.4292096000008</v>
      </c>
      <c r="H108" s="329">
        <v>5619.4292096000008</v>
      </c>
      <c r="I108" s="480">
        <v>5619.4292096000008</v>
      </c>
      <c r="J108" s="329">
        <v>5619.4292096000008</v>
      </c>
      <c r="K108" s="329">
        <v>5619.4292096000008</v>
      </c>
      <c r="L108" s="341">
        <v>5619.4292096000008</v>
      </c>
      <c r="M108" s="5"/>
    </row>
    <row r="109" spans="1:13">
      <c r="A109" s="19"/>
      <c r="B109" s="388" t="s">
        <v>1096</v>
      </c>
      <c r="C109" s="185" t="s">
        <v>1097</v>
      </c>
      <c r="D109" s="526">
        <v>0.85</v>
      </c>
      <c r="E109" s="520">
        <v>1.1300526315789472</v>
      </c>
      <c r="F109" s="328">
        <v>5423.0099392000002</v>
      </c>
      <c r="G109" s="329">
        <v>5423.0099392000002</v>
      </c>
      <c r="H109" s="329">
        <v>5423.0099392000002</v>
      </c>
      <c r="I109" s="480">
        <v>5423.0099392000002</v>
      </c>
      <c r="J109" s="329">
        <v>5423.0099392000002</v>
      </c>
      <c r="K109" s="329">
        <v>5423.0099392000002</v>
      </c>
      <c r="L109" s="341">
        <v>5423.0099392000002</v>
      </c>
      <c r="M109" s="18"/>
    </row>
    <row r="110" spans="1:13">
      <c r="A110" s="10"/>
      <c r="B110" s="388" t="s">
        <v>1098</v>
      </c>
      <c r="C110" s="185" t="s">
        <v>1099</v>
      </c>
      <c r="D110" s="526">
        <v>0.82</v>
      </c>
      <c r="E110" s="520">
        <v>1.0901684210526312</v>
      </c>
      <c r="F110" s="328">
        <v>5226.5906688000014</v>
      </c>
      <c r="G110" s="329">
        <v>5226.5906688000014</v>
      </c>
      <c r="H110" s="329">
        <v>5226.5906688000014</v>
      </c>
      <c r="I110" s="480">
        <v>5226.5906688000014</v>
      </c>
      <c r="J110" s="329">
        <v>5226.5906688000014</v>
      </c>
      <c r="K110" s="329">
        <v>5226.5906688000014</v>
      </c>
      <c r="L110" s="341">
        <v>5226.5906688000014</v>
      </c>
      <c r="M110" s="18"/>
    </row>
    <row r="111" spans="1:13" ht="15.75" thickBot="1">
      <c r="A111" s="4"/>
      <c r="B111" s="389" t="s">
        <v>1100</v>
      </c>
      <c r="C111" s="193" t="s">
        <v>1101</v>
      </c>
      <c r="D111" s="528">
        <v>0.79</v>
      </c>
      <c r="E111" s="523">
        <v>1.0502842105263155</v>
      </c>
      <c r="F111" s="353">
        <v>5074.6681936000004</v>
      </c>
      <c r="G111" s="468">
        <v>5074.6681936000004</v>
      </c>
      <c r="H111" s="468">
        <v>5074.6681936000004</v>
      </c>
      <c r="I111" s="546">
        <v>5074.6681936000004</v>
      </c>
      <c r="J111" s="468">
        <v>5074.6681936000004</v>
      </c>
      <c r="K111" s="468">
        <v>5074.6681936000004</v>
      </c>
      <c r="L111" s="356">
        <v>5074.6681936000004</v>
      </c>
      <c r="M111" s="21"/>
    </row>
    <row r="112" spans="1:13">
      <c r="A112" s="4"/>
      <c r="B112" s="409" t="s">
        <v>1102</v>
      </c>
      <c r="C112" s="177" t="s">
        <v>1103</v>
      </c>
      <c r="D112" s="530">
        <v>0.76</v>
      </c>
      <c r="E112" s="511">
        <v>1.01</v>
      </c>
      <c r="F112" s="348">
        <v>4833.7521280000001</v>
      </c>
      <c r="G112" s="529">
        <v>4833.7521280000001</v>
      </c>
      <c r="H112" s="529">
        <v>4833.7521280000001</v>
      </c>
      <c r="I112" s="545">
        <v>4833.7521280000001</v>
      </c>
      <c r="J112" s="529">
        <v>4833.7521280000001</v>
      </c>
      <c r="K112" s="529">
        <v>4833.7521280000001</v>
      </c>
      <c r="L112" s="351">
        <v>4833.7521280000001</v>
      </c>
      <c r="M112" s="22"/>
    </row>
    <row r="113" spans="1:13">
      <c r="A113" s="12"/>
      <c r="B113" s="388" t="s">
        <v>1104</v>
      </c>
      <c r="C113" s="185" t="s">
        <v>1105</v>
      </c>
      <c r="D113" s="526">
        <v>0.72</v>
      </c>
      <c r="E113" s="520">
        <v>0.95684210526315783</v>
      </c>
      <c r="F113" s="328">
        <v>4654.5896528000003</v>
      </c>
      <c r="G113" s="329">
        <v>4654.5896528000003</v>
      </c>
      <c r="H113" s="329">
        <v>4654.5896528000003</v>
      </c>
      <c r="I113" s="480">
        <v>4654.5896528000003</v>
      </c>
      <c r="J113" s="329">
        <v>4654.5896528000003</v>
      </c>
      <c r="K113" s="329">
        <v>4654.5896528000003</v>
      </c>
      <c r="L113" s="341">
        <v>4654.5896528000003</v>
      </c>
      <c r="M113" s="23"/>
    </row>
    <row r="114" spans="1:13">
      <c r="A114" s="19"/>
      <c r="B114" s="388" t="s">
        <v>1106</v>
      </c>
      <c r="C114" s="185" t="s">
        <v>1107</v>
      </c>
      <c r="D114" s="526">
        <v>0.69</v>
      </c>
      <c r="E114" s="520">
        <v>0.91697368421052616</v>
      </c>
      <c r="F114" s="328">
        <v>4458.1703824000006</v>
      </c>
      <c r="G114" s="329">
        <v>4458.1703824000006</v>
      </c>
      <c r="H114" s="329">
        <v>4458.1703824000006</v>
      </c>
      <c r="I114" s="480">
        <v>4458.1703824000006</v>
      </c>
      <c r="J114" s="329">
        <v>4458.1703824000006</v>
      </c>
      <c r="K114" s="329">
        <v>4458.1703824000006</v>
      </c>
      <c r="L114" s="341">
        <v>4458.1703824000006</v>
      </c>
      <c r="M114" s="22"/>
    </row>
    <row r="115" spans="1:13">
      <c r="A115" s="19"/>
      <c r="B115" s="388" t="s">
        <v>1108</v>
      </c>
      <c r="C115" s="185" t="s">
        <v>1109</v>
      </c>
      <c r="D115" s="526">
        <v>0.69</v>
      </c>
      <c r="E115" s="520">
        <v>0.91697368421052616</v>
      </c>
      <c r="F115" s="328">
        <v>4343.4711119999993</v>
      </c>
      <c r="G115" s="329">
        <v>4343.4711119999993</v>
      </c>
      <c r="H115" s="329">
        <v>4343.4711119999993</v>
      </c>
      <c r="I115" s="480">
        <v>4343.4711119999993</v>
      </c>
      <c r="J115" s="329">
        <v>4343.4711119999993</v>
      </c>
      <c r="K115" s="329">
        <v>4343.4711119999993</v>
      </c>
      <c r="L115" s="341">
        <v>4343.4711119999993</v>
      </c>
      <c r="M115" s="24"/>
    </row>
    <row r="116" spans="1:13">
      <c r="A116" s="12"/>
      <c r="B116" s="388" t="s">
        <v>1110</v>
      </c>
      <c r="C116" s="185" t="s">
        <v>1111</v>
      </c>
      <c r="D116" s="526">
        <v>0.63</v>
      </c>
      <c r="E116" s="520">
        <v>0.83723684210526306</v>
      </c>
      <c r="F116" s="328">
        <v>4109.8286368000008</v>
      </c>
      <c r="G116" s="329">
        <v>4109.8286368000008</v>
      </c>
      <c r="H116" s="329">
        <v>4109.8286368000008</v>
      </c>
      <c r="I116" s="480">
        <v>4109.8286368000008</v>
      </c>
      <c r="J116" s="329">
        <v>4109.8286368000008</v>
      </c>
      <c r="K116" s="329">
        <v>4109.8286368000008</v>
      </c>
      <c r="L116" s="341">
        <v>4109.8286368000008</v>
      </c>
      <c r="M116" s="7"/>
    </row>
    <row r="117" spans="1:13">
      <c r="A117" s="10"/>
      <c r="B117" s="388" t="s">
        <v>1112</v>
      </c>
      <c r="C117" s="185" t="s">
        <v>1113</v>
      </c>
      <c r="D117" s="526">
        <v>0.6</v>
      </c>
      <c r="E117" s="520">
        <v>0.79736842105263139</v>
      </c>
      <c r="F117" s="328">
        <v>3913.4093664000002</v>
      </c>
      <c r="G117" s="329">
        <v>3913.4093664000002</v>
      </c>
      <c r="H117" s="329">
        <v>3913.4093664000002</v>
      </c>
      <c r="I117" s="480">
        <v>3913.4093664000002</v>
      </c>
      <c r="J117" s="329">
        <v>3913.4093664000002</v>
      </c>
      <c r="K117" s="329">
        <v>3913.4093664000002</v>
      </c>
      <c r="L117" s="341">
        <v>3913.4093664000002</v>
      </c>
      <c r="M117" s="9"/>
    </row>
    <row r="118" spans="1:13">
      <c r="A118" s="4"/>
      <c r="B118" s="388" t="s">
        <v>1114</v>
      </c>
      <c r="C118" s="185" t="s">
        <v>1115</v>
      </c>
      <c r="D118" s="526">
        <v>0.56000000000000005</v>
      </c>
      <c r="E118" s="520">
        <v>0.74421052631578932</v>
      </c>
      <c r="F118" s="328">
        <v>3689.7500960000007</v>
      </c>
      <c r="G118" s="329">
        <v>3689.7500960000007</v>
      </c>
      <c r="H118" s="329">
        <v>3689.7500960000007</v>
      </c>
      <c r="I118" s="480">
        <v>3689.7500960000007</v>
      </c>
      <c r="J118" s="329">
        <v>3689.7500960000007</v>
      </c>
      <c r="K118" s="329">
        <v>3689.7500960000007</v>
      </c>
      <c r="L118" s="341">
        <v>3689.7500960000007</v>
      </c>
      <c r="M118" s="11"/>
    </row>
    <row r="119" spans="1:13">
      <c r="A119" s="37"/>
      <c r="B119" s="388" t="s">
        <v>1116</v>
      </c>
      <c r="C119" s="185" t="s">
        <v>1117</v>
      </c>
      <c r="D119" s="526">
        <v>0.53</v>
      </c>
      <c r="E119" s="520">
        <v>0.70434210526315766</v>
      </c>
      <c r="F119" s="328">
        <v>3493.3308256000009</v>
      </c>
      <c r="G119" s="329">
        <v>3493.3308256000009</v>
      </c>
      <c r="H119" s="329">
        <v>3493.3308256000009</v>
      </c>
      <c r="I119" s="480">
        <v>3493.3308256000009</v>
      </c>
      <c r="J119" s="329">
        <v>3493.3308256000009</v>
      </c>
      <c r="K119" s="329">
        <v>3493.3308256000009</v>
      </c>
      <c r="L119" s="341">
        <v>3493.3308256000009</v>
      </c>
      <c r="M119" s="18"/>
    </row>
    <row r="120" spans="1:13" ht="15.75" thickBot="1">
      <c r="A120" s="8"/>
      <c r="B120" s="410" t="s">
        <v>1118</v>
      </c>
      <c r="C120" s="247" t="s">
        <v>1119</v>
      </c>
      <c r="D120" s="527">
        <v>0.5</v>
      </c>
      <c r="E120" s="531">
        <v>0.66447368421052611</v>
      </c>
      <c r="F120" s="331">
        <v>3341.4083504</v>
      </c>
      <c r="G120" s="332">
        <v>3341.4083504</v>
      </c>
      <c r="H120" s="332">
        <v>3341.4083504</v>
      </c>
      <c r="I120" s="481">
        <v>3341.4083504</v>
      </c>
      <c r="J120" s="332">
        <v>3341.4083504</v>
      </c>
      <c r="K120" s="332">
        <v>3341.4083504</v>
      </c>
      <c r="L120" s="364">
        <v>3341.4083504</v>
      </c>
      <c r="M120" s="5"/>
    </row>
    <row r="121" spans="1:13" ht="15.75" thickBot="1">
      <c r="A121" s="38"/>
      <c r="B121" s="719" t="s">
        <v>1120</v>
      </c>
      <c r="C121" s="720"/>
      <c r="D121" s="720"/>
      <c r="E121" s="720"/>
      <c r="F121" s="720"/>
      <c r="G121" s="720"/>
      <c r="H121" s="720"/>
      <c r="I121" s="720"/>
      <c r="J121" s="720"/>
      <c r="K121" s="720"/>
      <c r="L121" s="721"/>
      <c r="M121" s="20"/>
    </row>
    <row r="122" spans="1:13">
      <c r="A122" s="8"/>
      <c r="B122" s="506" t="s">
        <v>1121</v>
      </c>
      <c r="C122" s="201" t="s">
        <v>1122</v>
      </c>
      <c r="D122" s="507">
        <v>4.75</v>
      </c>
      <c r="E122" s="508">
        <v>6542</v>
      </c>
      <c r="F122" s="375">
        <v>43099.034204799995</v>
      </c>
      <c r="G122" s="337">
        <v>46697.829404800003</v>
      </c>
      <c r="H122" s="337"/>
      <c r="I122" s="547"/>
      <c r="J122" s="532"/>
      <c r="K122" s="532"/>
      <c r="L122" s="533"/>
      <c r="M122" s="11"/>
    </row>
    <row r="123" spans="1:13">
      <c r="A123" s="39"/>
      <c r="B123" s="518" t="s">
        <v>1123</v>
      </c>
      <c r="C123" s="185" t="s">
        <v>1124</v>
      </c>
      <c r="D123" s="519">
        <v>4.71</v>
      </c>
      <c r="E123" s="520">
        <v>6.4869094736842108</v>
      </c>
      <c r="F123" s="377">
        <v>42751.866703999993</v>
      </c>
      <c r="G123" s="330">
        <v>46320.671944000009</v>
      </c>
      <c r="H123" s="330"/>
      <c r="I123" s="548"/>
      <c r="J123" s="534"/>
      <c r="K123" s="534"/>
      <c r="L123" s="535"/>
      <c r="M123" s="11"/>
    </row>
    <row r="124" spans="1:13">
      <c r="A124" s="40"/>
      <c r="B124" s="518" t="s">
        <v>1125</v>
      </c>
      <c r="C124" s="185" t="s">
        <v>1126</v>
      </c>
      <c r="D124" s="519">
        <v>4.67</v>
      </c>
      <c r="E124" s="520">
        <v>6.4318189473684217</v>
      </c>
      <c r="F124" s="377">
        <v>42404.699203200005</v>
      </c>
      <c r="G124" s="330">
        <v>45943.514483200001</v>
      </c>
      <c r="H124" s="330"/>
      <c r="I124" s="548"/>
      <c r="J124" s="534"/>
      <c r="K124" s="534"/>
      <c r="L124" s="535"/>
      <c r="M124" s="20"/>
    </row>
    <row r="125" spans="1:13">
      <c r="A125" s="41"/>
      <c r="B125" s="518" t="s">
        <v>1127</v>
      </c>
      <c r="C125" s="185" t="s">
        <v>1128</v>
      </c>
      <c r="D125" s="519">
        <v>4.63</v>
      </c>
      <c r="E125" s="520">
        <v>6.3767284210526327</v>
      </c>
      <c r="F125" s="377">
        <v>42057.531702400003</v>
      </c>
      <c r="G125" s="330">
        <v>45566.357022400021</v>
      </c>
      <c r="H125" s="330"/>
      <c r="I125" s="548"/>
      <c r="J125" s="534"/>
      <c r="K125" s="534"/>
      <c r="L125" s="535"/>
      <c r="M125" s="5"/>
    </row>
    <row r="126" spans="1:13">
      <c r="A126" s="19"/>
      <c r="B126" s="518" t="s">
        <v>1129</v>
      </c>
      <c r="C126" s="185" t="s">
        <v>1130</v>
      </c>
      <c r="D126" s="519">
        <v>4.59</v>
      </c>
      <c r="E126" s="520">
        <v>6.3216378947368437</v>
      </c>
      <c r="F126" s="377">
        <v>41710.364201600001</v>
      </c>
      <c r="G126" s="330">
        <v>45189.19956160002</v>
      </c>
      <c r="H126" s="330"/>
      <c r="I126" s="548"/>
      <c r="J126" s="534"/>
      <c r="K126" s="534"/>
      <c r="L126" s="535"/>
      <c r="M126" s="18"/>
    </row>
    <row r="127" spans="1:13" ht="15.75" thickBot="1">
      <c r="A127" s="4"/>
      <c r="B127" s="521" t="s">
        <v>1131</v>
      </c>
      <c r="C127" s="193" t="s">
        <v>1132</v>
      </c>
      <c r="D127" s="522">
        <v>4.55</v>
      </c>
      <c r="E127" s="523">
        <v>6.2665473684210538</v>
      </c>
      <c r="F127" s="426">
        <v>41308.277150399997</v>
      </c>
      <c r="G127" s="354">
        <v>44757.122550400003</v>
      </c>
      <c r="H127" s="354"/>
      <c r="I127" s="549"/>
      <c r="J127" s="536"/>
      <c r="K127" s="536"/>
      <c r="L127" s="537"/>
      <c r="M127" s="21"/>
    </row>
    <row r="128" spans="1:13">
      <c r="A128" s="10"/>
      <c r="B128" s="506" t="s">
        <v>1133</v>
      </c>
      <c r="C128" s="201" t="s">
        <v>1134</v>
      </c>
      <c r="D128" s="507">
        <v>4.51</v>
      </c>
      <c r="E128" s="508">
        <v>6215</v>
      </c>
      <c r="F128" s="428">
        <v>37708.585403199999</v>
      </c>
      <c r="G128" s="349">
        <v>41449.517569600001</v>
      </c>
      <c r="H128" s="349">
        <v>45356.780929599998</v>
      </c>
      <c r="I128" s="550"/>
      <c r="J128" s="538"/>
      <c r="K128" s="538"/>
      <c r="L128" s="539"/>
      <c r="M128" s="22"/>
    </row>
    <row r="129" spans="1:13">
      <c r="A129" s="12"/>
      <c r="B129" s="518" t="s">
        <v>1135</v>
      </c>
      <c r="C129" s="185" t="s">
        <v>1136</v>
      </c>
      <c r="D129" s="519">
        <v>4.47</v>
      </c>
      <c r="E129" s="520">
        <v>6.1598780487804881</v>
      </c>
      <c r="F129" s="377">
        <v>37388.626569599997</v>
      </c>
      <c r="G129" s="330">
        <v>41098.065788800006</v>
      </c>
      <c r="H129" s="330">
        <v>44971.054908800012</v>
      </c>
      <c r="I129" s="548"/>
      <c r="J129" s="534"/>
      <c r="K129" s="534"/>
      <c r="L129" s="535"/>
      <c r="M129" s="23"/>
    </row>
    <row r="130" spans="1:13">
      <c r="A130" s="19"/>
      <c r="B130" s="518" t="s">
        <v>1137</v>
      </c>
      <c r="C130" s="185" t="s">
        <v>1138</v>
      </c>
      <c r="D130" s="519">
        <v>4.43</v>
      </c>
      <c r="E130" s="520">
        <v>6.1047560975609754</v>
      </c>
      <c r="F130" s="377">
        <v>37068.667735999996</v>
      </c>
      <c r="G130" s="330">
        <v>40746.614007999997</v>
      </c>
      <c r="H130" s="330">
        <v>44585.328887999996</v>
      </c>
      <c r="I130" s="548"/>
      <c r="J130" s="534"/>
      <c r="K130" s="534"/>
      <c r="L130" s="535"/>
      <c r="M130" s="22"/>
    </row>
    <row r="131" spans="1:13">
      <c r="A131" s="19"/>
      <c r="B131" s="518" t="s">
        <v>1139</v>
      </c>
      <c r="C131" s="185" t="s">
        <v>1140</v>
      </c>
      <c r="D131" s="519">
        <v>4.3899999999999997</v>
      </c>
      <c r="E131" s="520">
        <v>6.0496341463414636</v>
      </c>
      <c r="F131" s="377">
        <v>36748.708902400002</v>
      </c>
      <c r="G131" s="330">
        <v>40395.162227200002</v>
      </c>
      <c r="H131" s="330">
        <v>44199.60286720001</v>
      </c>
      <c r="I131" s="548"/>
      <c r="J131" s="534"/>
      <c r="K131" s="534"/>
      <c r="L131" s="535"/>
      <c r="M131" s="24"/>
    </row>
    <row r="132" spans="1:13">
      <c r="A132" s="12"/>
      <c r="B132" s="518" t="s">
        <v>1141</v>
      </c>
      <c r="C132" s="185" t="s">
        <v>1142</v>
      </c>
      <c r="D132" s="519">
        <v>4.3499999999999996</v>
      </c>
      <c r="E132" s="520">
        <v>5.9945121951219518</v>
      </c>
      <c r="F132" s="377">
        <v>36428.750068800007</v>
      </c>
      <c r="G132" s="330">
        <v>40043.710446400008</v>
      </c>
      <c r="H132" s="330">
        <v>43813.876846399995</v>
      </c>
      <c r="I132" s="548"/>
      <c r="J132" s="534"/>
      <c r="K132" s="534"/>
      <c r="L132" s="535"/>
      <c r="M132" s="7"/>
    </row>
    <row r="133" spans="1:13" ht="15.75" thickBot="1">
      <c r="A133" s="10"/>
      <c r="B133" s="521" t="s">
        <v>1143</v>
      </c>
      <c r="C133" s="193" t="s">
        <v>1144</v>
      </c>
      <c r="D133" s="522">
        <v>4.3099999999999996</v>
      </c>
      <c r="E133" s="523">
        <v>5.93939024390244</v>
      </c>
      <c r="F133" s="426">
        <v>36061.049598400008</v>
      </c>
      <c r="G133" s="354">
        <v>39637.339115200004</v>
      </c>
      <c r="H133" s="354">
        <v>43373.2312752</v>
      </c>
      <c r="I133" s="549"/>
      <c r="J133" s="536"/>
      <c r="K133" s="536"/>
      <c r="L133" s="537"/>
      <c r="M133" s="9"/>
    </row>
    <row r="134" spans="1:13">
      <c r="A134" s="4"/>
      <c r="B134" s="386" t="s">
        <v>1145</v>
      </c>
      <c r="C134" s="201" t="s">
        <v>1146</v>
      </c>
      <c r="D134" s="524">
        <v>4.2699999999999996</v>
      </c>
      <c r="E134" s="525">
        <v>5.8879999999999999</v>
      </c>
      <c r="F134" s="324">
        <v>33842.540168</v>
      </c>
      <c r="G134" s="326">
        <v>36156.051368</v>
      </c>
      <c r="H134" s="326">
        <v>39693.670023999999</v>
      </c>
      <c r="I134" s="484"/>
      <c r="J134" s="326"/>
      <c r="K134" s="338"/>
      <c r="L134" s="327"/>
      <c r="M134" s="11"/>
    </row>
    <row r="135" spans="1:13">
      <c r="A135" s="12"/>
      <c r="B135" s="388" t="s">
        <v>1147</v>
      </c>
      <c r="C135" s="185" t="s">
        <v>1148</v>
      </c>
      <c r="D135" s="519">
        <v>4.2300000000000004</v>
      </c>
      <c r="E135" s="520">
        <v>5.8328430913348948</v>
      </c>
      <c r="F135" s="328">
        <v>33539.718454400005</v>
      </c>
      <c r="G135" s="330">
        <v>35831.808254399999</v>
      </c>
      <c r="H135" s="330">
        <v>39337.933963200005</v>
      </c>
      <c r="I135" s="483"/>
      <c r="J135" s="330"/>
      <c r="K135" s="340"/>
      <c r="L135" s="341"/>
      <c r="M135" s="18"/>
    </row>
    <row r="136" spans="1:13">
      <c r="A136" s="10"/>
      <c r="B136" s="388" t="s">
        <v>1149</v>
      </c>
      <c r="C136" s="185" t="s">
        <v>1150</v>
      </c>
      <c r="D136" s="519">
        <v>4.1900000000000004</v>
      </c>
      <c r="E136" s="520">
        <v>5.7776861826697896</v>
      </c>
      <c r="F136" s="328">
        <v>33236.896740800003</v>
      </c>
      <c r="G136" s="330">
        <v>35507.565140800005</v>
      </c>
      <c r="H136" s="330">
        <v>38982.197902400003</v>
      </c>
      <c r="I136" s="483"/>
      <c r="J136" s="330"/>
      <c r="K136" s="340"/>
      <c r="L136" s="341"/>
      <c r="M136" s="5"/>
    </row>
    <row r="137" spans="1:13">
      <c r="A137" s="10"/>
      <c r="B137" s="388" t="s">
        <v>1151</v>
      </c>
      <c r="C137" s="185" t="s">
        <v>1152</v>
      </c>
      <c r="D137" s="519">
        <v>4.1500000000000004</v>
      </c>
      <c r="E137" s="520">
        <v>5.7225292740046836</v>
      </c>
      <c r="F137" s="328">
        <v>32934.075027200008</v>
      </c>
      <c r="G137" s="330">
        <v>35183.322027199996</v>
      </c>
      <c r="H137" s="330">
        <v>38626.461841599987</v>
      </c>
      <c r="I137" s="483"/>
      <c r="J137" s="330"/>
      <c r="K137" s="340"/>
      <c r="L137" s="341"/>
      <c r="M137" s="20"/>
    </row>
    <row r="138" spans="1:13">
      <c r="A138" s="10"/>
      <c r="B138" s="388" t="s">
        <v>1153</v>
      </c>
      <c r="C138" s="185" t="s">
        <v>1154</v>
      </c>
      <c r="D138" s="519">
        <v>4.1100000000000003</v>
      </c>
      <c r="E138" s="520">
        <v>5.6673723653395776</v>
      </c>
      <c r="F138" s="328">
        <v>32631.253313600009</v>
      </c>
      <c r="G138" s="330">
        <v>34859.078913600002</v>
      </c>
      <c r="H138" s="330">
        <v>38270.725780799999</v>
      </c>
      <c r="I138" s="483"/>
      <c r="J138" s="330"/>
      <c r="K138" s="340"/>
      <c r="L138" s="341"/>
      <c r="M138" s="11"/>
    </row>
    <row r="139" spans="1:13" ht="15.75" thickBot="1">
      <c r="A139" s="4"/>
      <c r="B139" s="389" t="s">
        <v>1155</v>
      </c>
      <c r="C139" s="193" t="s">
        <v>1156</v>
      </c>
      <c r="D139" s="528">
        <v>4.07</v>
      </c>
      <c r="E139" s="523">
        <v>5.6120000000000001</v>
      </c>
      <c r="F139" s="353">
        <v>32280.689963199999</v>
      </c>
      <c r="G139" s="354">
        <v>34487.094163200003</v>
      </c>
      <c r="H139" s="354">
        <v>37860.070169600003</v>
      </c>
      <c r="I139" s="489"/>
      <c r="J139" s="354"/>
      <c r="K139" s="355"/>
      <c r="L139" s="356"/>
      <c r="M139" s="11"/>
    </row>
    <row r="140" spans="1:13">
      <c r="A140" s="12"/>
      <c r="B140" s="386" t="s">
        <v>1157</v>
      </c>
      <c r="C140" s="540" t="s">
        <v>1158</v>
      </c>
      <c r="D140" s="524">
        <v>4.03</v>
      </c>
      <c r="E140" s="525">
        <v>5.5609999999999999</v>
      </c>
      <c r="F140" s="348">
        <v>30666.878569600005</v>
      </c>
      <c r="G140" s="349">
        <v>32851.861369600003</v>
      </c>
      <c r="H140" s="349">
        <v>35036.844169600008</v>
      </c>
      <c r="I140" s="488">
        <v>37504.334108800002</v>
      </c>
      <c r="J140" s="349"/>
      <c r="K140" s="350"/>
      <c r="L140" s="351"/>
      <c r="M140" s="20"/>
    </row>
    <row r="141" spans="1:13">
      <c r="A141" s="12"/>
      <c r="B141" s="409" t="s">
        <v>1159</v>
      </c>
      <c r="C141" s="177" t="s">
        <v>1160</v>
      </c>
      <c r="D141" s="510">
        <v>3.99</v>
      </c>
      <c r="E141" s="511">
        <v>5.5058039702233241</v>
      </c>
      <c r="F141" s="324">
        <v>30376.909696000002</v>
      </c>
      <c r="G141" s="326">
        <v>32540.471096000001</v>
      </c>
      <c r="H141" s="326">
        <v>34704.032496</v>
      </c>
      <c r="I141" s="484">
        <v>37148.598048</v>
      </c>
      <c r="J141" s="326"/>
      <c r="K141" s="338"/>
      <c r="L141" s="327"/>
      <c r="M141" s="5"/>
    </row>
    <row r="142" spans="1:13">
      <c r="A142" s="10"/>
      <c r="B142" s="388" t="s">
        <v>1161</v>
      </c>
      <c r="C142" s="185" t="s">
        <v>1162</v>
      </c>
      <c r="D142" s="519">
        <v>3.9529999999999998</v>
      </c>
      <c r="E142" s="520">
        <v>5.4547476426798998</v>
      </c>
      <c r="F142" s="328">
        <v>30095.100822400007</v>
      </c>
      <c r="G142" s="330">
        <v>32237.240822400006</v>
      </c>
      <c r="H142" s="330">
        <v>34379.380822400002</v>
      </c>
      <c r="I142" s="483">
        <v>36801.021987200009</v>
      </c>
      <c r="J142" s="330"/>
      <c r="K142" s="340"/>
      <c r="L142" s="341"/>
      <c r="M142" s="18"/>
    </row>
    <row r="143" spans="1:13">
      <c r="A143" s="4"/>
      <c r="B143" s="388" t="s">
        <v>1163</v>
      </c>
      <c r="C143" s="541" t="s">
        <v>1164</v>
      </c>
      <c r="D143" s="519">
        <v>3.91</v>
      </c>
      <c r="E143" s="520">
        <v>5.3954119106699743</v>
      </c>
      <c r="F143" s="328">
        <v>29796.971948800005</v>
      </c>
      <c r="G143" s="330">
        <v>31917.690548799997</v>
      </c>
      <c r="H143" s="330">
        <v>34038.409148799998</v>
      </c>
      <c r="I143" s="483">
        <v>36437.125926399996</v>
      </c>
      <c r="J143" s="330"/>
      <c r="K143" s="340"/>
      <c r="L143" s="341"/>
      <c r="M143" s="20"/>
    </row>
    <row r="144" spans="1:13">
      <c r="A144" s="4"/>
      <c r="B144" s="409" t="s">
        <v>1165</v>
      </c>
      <c r="C144" s="177" t="s">
        <v>1166</v>
      </c>
      <c r="D144" s="530">
        <v>3.87</v>
      </c>
      <c r="E144" s="520">
        <v>5.34</v>
      </c>
      <c r="F144" s="324">
        <v>29507.003075200002</v>
      </c>
      <c r="G144" s="326">
        <v>31606.300275200003</v>
      </c>
      <c r="H144" s="326">
        <v>33705.597475199997</v>
      </c>
      <c r="I144" s="484">
        <v>36081.389865600009</v>
      </c>
      <c r="J144" s="326"/>
      <c r="K144" s="338"/>
      <c r="L144" s="327"/>
      <c r="M144" s="5"/>
    </row>
    <row r="145" spans="1:13" ht="15.75" thickBot="1">
      <c r="A145" s="19"/>
      <c r="B145" s="389" t="s">
        <v>1167</v>
      </c>
      <c r="C145" s="193" t="s">
        <v>1168</v>
      </c>
      <c r="D145" s="522">
        <v>3.83</v>
      </c>
      <c r="E145" s="523">
        <v>5.2850000000000001</v>
      </c>
      <c r="F145" s="344">
        <v>29169.292564799995</v>
      </c>
      <c r="G145" s="345">
        <v>31247.168364800003</v>
      </c>
      <c r="H145" s="345">
        <v>33325.044164799998</v>
      </c>
      <c r="I145" s="490">
        <v>35670.734254400006</v>
      </c>
      <c r="J145" s="345"/>
      <c r="K145" s="346"/>
      <c r="L145" s="347"/>
      <c r="M145" s="5"/>
    </row>
    <row r="146" spans="1:13">
      <c r="A146" s="12"/>
      <c r="B146" s="386" t="s">
        <v>1169</v>
      </c>
      <c r="C146" s="201" t="s">
        <v>1170</v>
      </c>
      <c r="D146" s="507">
        <v>3.8</v>
      </c>
      <c r="E146" s="525">
        <v>5.234</v>
      </c>
      <c r="F146" s="428">
        <v>27261.360171200002</v>
      </c>
      <c r="G146" s="349">
        <v>28906.523691199996</v>
      </c>
      <c r="H146" s="349">
        <v>30551.687211199998</v>
      </c>
      <c r="I146" s="545">
        <v>32608.141611200001</v>
      </c>
      <c r="J146" s="349">
        <v>37809.943473599997</v>
      </c>
      <c r="K146" s="350"/>
      <c r="L146" s="351"/>
      <c r="M146" s="5"/>
    </row>
    <row r="147" spans="1:13">
      <c r="A147" s="19"/>
      <c r="B147" s="388" t="s">
        <v>1171</v>
      </c>
      <c r="C147" s="185" t="s">
        <v>1172</v>
      </c>
      <c r="D147" s="519">
        <v>3.76</v>
      </c>
      <c r="E147" s="520">
        <v>5.1789052631578949</v>
      </c>
      <c r="F147" s="377">
        <v>26988.528417600002</v>
      </c>
      <c r="G147" s="330">
        <v>28616.554817600001</v>
      </c>
      <c r="H147" s="330">
        <v>30244.581217600004</v>
      </c>
      <c r="I147" s="480">
        <v>32279.614217599999</v>
      </c>
      <c r="J147" s="330">
        <v>37428.50173280001</v>
      </c>
      <c r="K147" s="340"/>
      <c r="L147" s="341"/>
      <c r="M147" s="18"/>
    </row>
    <row r="148" spans="1:13">
      <c r="A148" s="19"/>
      <c r="B148" s="388" t="s">
        <v>1173</v>
      </c>
      <c r="C148" s="185" t="s">
        <v>1174</v>
      </c>
      <c r="D148" s="519">
        <v>3.72</v>
      </c>
      <c r="E148" s="520">
        <v>5.1238105263157907</v>
      </c>
      <c r="F148" s="377">
        <v>26715.696664000003</v>
      </c>
      <c r="G148" s="330">
        <v>28326.585943999995</v>
      </c>
      <c r="H148" s="330">
        <v>29937.475224000002</v>
      </c>
      <c r="I148" s="480">
        <v>31951.086823999998</v>
      </c>
      <c r="J148" s="330">
        <v>37047.059992000002</v>
      </c>
      <c r="K148" s="340"/>
      <c r="L148" s="341"/>
      <c r="M148" s="20"/>
    </row>
    <row r="149" spans="1:13">
      <c r="A149" s="4"/>
      <c r="B149" s="388" t="s">
        <v>1175</v>
      </c>
      <c r="C149" s="185" t="s">
        <v>1176</v>
      </c>
      <c r="D149" s="519">
        <v>3.68</v>
      </c>
      <c r="E149" s="520">
        <v>5.0687157894736856</v>
      </c>
      <c r="F149" s="377">
        <v>26442.864910400003</v>
      </c>
      <c r="G149" s="330">
        <v>28036.617070399996</v>
      </c>
      <c r="H149" s="330">
        <v>29630.369230400003</v>
      </c>
      <c r="I149" s="480">
        <v>31622.559430399997</v>
      </c>
      <c r="J149" s="330">
        <v>36665.618251200001</v>
      </c>
      <c r="K149" s="340"/>
      <c r="L149" s="341"/>
      <c r="M149" s="20"/>
    </row>
    <row r="150" spans="1:13">
      <c r="A150" s="4"/>
      <c r="B150" s="388" t="s">
        <v>1177</v>
      </c>
      <c r="C150" s="185" t="s">
        <v>1178</v>
      </c>
      <c r="D150" s="519">
        <v>3.64</v>
      </c>
      <c r="E150" s="520">
        <v>5.0136210526315805</v>
      </c>
      <c r="F150" s="377">
        <v>26122.291520000006</v>
      </c>
      <c r="G150" s="330">
        <v>27698.906560000003</v>
      </c>
      <c r="H150" s="330">
        <v>29275.5216</v>
      </c>
      <c r="I150" s="480">
        <v>31246.290400000002</v>
      </c>
      <c r="J150" s="330">
        <v>36229.256959999992</v>
      </c>
      <c r="K150" s="340"/>
      <c r="L150" s="341"/>
      <c r="M150" s="5"/>
    </row>
    <row r="151" spans="1:13" ht="15.75" thickBot="1">
      <c r="A151" s="37"/>
      <c r="B151" s="389" t="s">
        <v>1179</v>
      </c>
      <c r="C151" s="193" t="s">
        <v>1180</v>
      </c>
      <c r="D151" s="522">
        <v>3.6</v>
      </c>
      <c r="E151" s="523">
        <v>4.9585263157894754</v>
      </c>
      <c r="F151" s="426">
        <v>25849.459766400003</v>
      </c>
      <c r="G151" s="354">
        <v>27408.937686400004</v>
      </c>
      <c r="H151" s="354">
        <v>28968.415606399994</v>
      </c>
      <c r="I151" s="546">
        <v>30917.763006400004</v>
      </c>
      <c r="J151" s="354">
        <v>35847.815219200005</v>
      </c>
      <c r="K151" s="355"/>
      <c r="L151" s="356"/>
      <c r="M151" s="18"/>
    </row>
    <row r="152" spans="1:13">
      <c r="A152" s="8"/>
      <c r="B152" s="386" t="s">
        <v>1181</v>
      </c>
      <c r="C152" s="201" t="s">
        <v>1182</v>
      </c>
      <c r="D152" s="524">
        <v>3.56</v>
      </c>
      <c r="E152" s="525">
        <v>4.907</v>
      </c>
      <c r="F152" s="324">
        <v>24169.468659199996</v>
      </c>
      <c r="G152" s="326">
        <v>25576.628012800003</v>
      </c>
      <c r="H152" s="326">
        <v>26347.798412799999</v>
      </c>
      <c r="I152" s="484">
        <v>28275.724412799998</v>
      </c>
      <c r="J152" s="326">
        <v>32131.576412799997</v>
      </c>
      <c r="K152" s="338">
        <v>33924.032678400006</v>
      </c>
      <c r="L152" s="327"/>
      <c r="M152" s="18"/>
    </row>
    <row r="153" spans="1:13">
      <c r="A153" s="38"/>
      <c r="B153" s="388" t="s">
        <v>1183</v>
      </c>
      <c r="C153" s="185" t="s">
        <v>1184</v>
      </c>
      <c r="D153" s="519">
        <v>3.52</v>
      </c>
      <c r="E153" s="520">
        <v>4.8518651685393248</v>
      </c>
      <c r="F153" s="328">
        <v>23911.695148799998</v>
      </c>
      <c r="G153" s="330">
        <v>25303.796259199997</v>
      </c>
      <c r="H153" s="330">
        <v>26066.398099199996</v>
      </c>
      <c r="I153" s="483">
        <v>27972.9026992</v>
      </c>
      <c r="J153" s="330">
        <v>31785.9118992</v>
      </c>
      <c r="K153" s="340">
        <v>33559.728057599998</v>
      </c>
      <c r="L153" s="341"/>
      <c r="M153" s="11"/>
    </row>
    <row r="154" spans="1:13">
      <c r="A154" s="8"/>
      <c r="B154" s="388" t="s">
        <v>1185</v>
      </c>
      <c r="C154" s="185" t="s">
        <v>1186</v>
      </c>
      <c r="D154" s="519">
        <v>3.48</v>
      </c>
      <c r="E154" s="520">
        <v>4.7967303370786505</v>
      </c>
      <c r="F154" s="328">
        <v>23653.921638399999</v>
      </c>
      <c r="G154" s="330">
        <v>25030.964505600004</v>
      </c>
      <c r="H154" s="330">
        <v>25784.997785600004</v>
      </c>
      <c r="I154" s="483">
        <v>27670.080985600001</v>
      </c>
      <c r="J154" s="330">
        <v>31440.247385600003</v>
      </c>
      <c r="K154" s="340">
        <v>33195.423436800011</v>
      </c>
      <c r="L154" s="341"/>
      <c r="M154" s="20"/>
    </row>
    <row r="155" spans="1:13">
      <c r="A155" s="39"/>
      <c r="B155" s="388" t="s">
        <v>1187</v>
      </c>
      <c r="C155" s="185" t="s">
        <v>1188</v>
      </c>
      <c r="D155" s="519">
        <v>3.44</v>
      </c>
      <c r="E155" s="520">
        <v>4.7415955056179762</v>
      </c>
      <c r="F155" s="328">
        <v>23396.148128000001</v>
      </c>
      <c r="G155" s="330">
        <v>24758.132752000001</v>
      </c>
      <c r="H155" s="330">
        <v>25503.597472000005</v>
      </c>
      <c r="I155" s="483">
        <v>27367.259271999999</v>
      </c>
      <c r="J155" s="330">
        <v>31094.582871999995</v>
      </c>
      <c r="K155" s="340">
        <v>32831.118815999995</v>
      </c>
      <c r="L155" s="341"/>
      <c r="M155" s="11"/>
    </row>
    <row r="156" spans="1:13">
      <c r="A156" s="40"/>
      <c r="B156" s="388" t="s">
        <v>1189</v>
      </c>
      <c r="C156" s="185" t="s">
        <v>1190</v>
      </c>
      <c r="D156" s="519">
        <v>3.4</v>
      </c>
      <c r="E156" s="520">
        <v>4.6864606741573018</v>
      </c>
      <c r="F156" s="328">
        <v>23138.374617599995</v>
      </c>
      <c r="G156" s="330">
        <v>24485.300998400002</v>
      </c>
      <c r="H156" s="330">
        <v>25222.197158400002</v>
      </c>
      <c r="I156" s="483">
        <v>27064.437558399994</v>
      </c>
      <c r="J156" s="330">
        <v>30748.918358399995</v>
      </c>
      <c r="K156" s="340">
        <v>32466.814195199997</v>
      </c>
      <c r="L156" s="341"/>
      <c r="M156" s="11"/>
    </row>
    <row r="157" spans="1:13" ht="15.75" thickBot="1">
      <c r="A157" s="41"/>
      <c r="B157" s="389" t="s">
        <v>1191</v>
      </c>
      <c r="C157" s="193" t="s">
        <v>1192</v>
      </c>
      <c r="D157" s="522">
        <v>3.36</v>
      </c>
      <c r="E157" s="523">
        <v>4.6313258426966275</v>
      </c>
      <c r="F157" s="353">
        <v>22836.104311999999</v>
      </c>
      <c r="G157" s="354">
        <v>24164.727608000008</v>
      </c>
      <c r="H157" s="354">
        <v>24893.055208000002</v>
      </c>
      <c r="I157" s="489">
        <v>26713.874208000001</v>
      </c>
      <c r="J157" s="354">
        <v>30355.512208000004</v>
      </c>
      <c r="K157" s="355">
        <v>32047.590024000001</v>
      </c>
      <c r="L157" s="356"/>
      <c r="M157" s="20"/>
    </row>
    <row r="158" spans="1:13">
      <c r="A158" s="19"/>
      <c r="B158" s="386" t="s">
        <v>1193</v>
      </c>
      <c r="C158" s="201" t="s">
        <v>1194</v>
      </c>
      <c r="D158" s="524">
        <v>3.32</v>
      </c>
      <c r="E158" s="525">
        <v>4.58</v>
      </c>
      <c r="F158" s="428">
        <v>21858.571761600007</v>
      </c>
      <c r="G158" s="529">
        <v>22578.330801600001</v>
      </c>
      <c r="H158" s="349">
        <v>23298.089841600002</v>
      </c>
      <c r="I158" s="488">
        <v>24611.654894399999</v>
      </c>
      <c r="J158" s="349">
        <v>27130.8115344</v>
      </c>
      <c r="K158" s="350">
        <v>28570.329614399998</v>
      </c>
      <c r="L158" s="351">
        <v>30603.646843200004</v>
      </c>
      <c r="M158" s="21"/>
    </row>
    <row r="159" spans="1:13">
      <c r="A159" s="4"/>
      <c r="B159" s="388" t="s">
        <v>1195</v>
      </c>
      <c r="C159" s="185" t="s">
        <v>1196</v>
      </c>
      <c r="D159" s="519">
        <v>3.28</v>
      </c>
      <c r="E159" s="520">
        <v>4.5248192771084339</v>
      </c>
      <c r="F159" s="377">
        <v>21609.366811200005</v>
      </c>
      <c r="G159" s="329">
        <v>22320.557291200006</v>
      </c>
      <c r="H159" s="330">
        <v>23031.747771200004</v>
      </c>
      <c r="I159" s="483">
        <v>24330.254580800003</v>
      </c>
      <c r="J159" s="330">
        <v>26819.421260800005</v>
      </c>
      <c r="K159" s="340">
        <v>28241.802220800004</v>
      </c>
      <c r="L159" s="341">
        <v>30252.195062400006</v>
      </c>
      <c r="M159" s="24"/>
    </row>
    <row r="160" spans="1:13">
      <c r="A160" s="10"/>
      <c r="B160" s="388" t="s">
        <v>1197</v>
      </c>
      <c r="C160" s="185" t="s">
        <v>1198</v>
      </c>
      <c r="D160" s="519">
        <v>3.24</v>
      </c>
      <c r="E160" s="520">
        <v>4.4696385542168677</v>
      </c>
      <c r="F160" s="377">
        <v>21360.161860799999</v>
      </c>
      <c r="G160" s="329">
        <v>22062.783780799997</v>
      </c>
      <c r="H160" s="330">
        <v>22765.405700800002</v>
      </c>
      <c r="I160" s="483">
        <v>24048.854267200004</v>
      </c>
      <c r="J160" s="330">
        <v>26508.0309872</v>
      </c>
      <c r="K160" s="340">
        <v>27913.274827199999</v>
      </c>
      <c r="L160" s="341">
        <v>29900.743281600004</v>
      </c>
      <c r="M160" s="22"/>
    </row>
    <row r="161" spans="1:13">
      <c r="A161" s="12"/>
      <c r="B161" s="388" t="s">
        <v>1199</v>
      </c>
      <c r="C161" s="185" t="s">
        <v>1200</v>
      </c>
      <c r="D161" s="526">
        <v>3.2</v>
      </c>
      <c r="E161" s="520">
        <v>4.415</v>
      </c>
      <c r="F161" s="377">
        <v>21110.956910400004</v>
      </c>
      <c r="G161" s="329">
        <v>21805.010270400002</v>
      </c>
      <c r="H161" s="330">
        <v>22499.063630399996</v>
      </c>
      <c r="I161" s="483">
        <v>23767.453953600001</v>
      </c>
      <c r="J161" s="330">
        <v>26196.640713599998</v>
      </c>
      <c r="K161" s="340">
        <v>27584.747433599998</v>
      </c>
      <c r="L161" s="341">
        <v>29549.291500800002</v>
      </c>
      <c r="M161" s="23"/>
    </row>
    <row r="162" spans="1:13">
      <c r="A162" s="19"/>
      <c r="B162" s="388" t="s">
        <v>1201</v>
      </c>
      <c r="C162" s="185" t="s">
        <v>1202</v>
      </c>
      <c r="D162" s="519">
        <v>3.16</v>
      </c>
      <c r="E162" s="520">
        <v>3.8650000000000002</v>
      </c>
      <c r="F162" s="377">
        <v>20861.751960000005</v>
      </c>
      <c r="G162" s="329">
        <v>21547.236760000007</v>
      </c>
      <c r="H162" s="330">
        <v>22232.721560000002</v>
      </c>
      <c r="I162" s="483">
        <v>23486.053640000002</v>
      </c>
      <c r="J162" s="330">
        <v>25885.25044</v>
      </c>
      <c r="K162" s="340">
        <v>27256.22004</v>
      </c>
      <c r="L162" s="341">
        <v>29197.839720000004</v>
      </c>
      <c r="M162" s="9"/>
    </row>
    <row r="163" spans="1:13" ht="15.75" thickBot="1">
      <c r="A163" s="19"/>
      <c r="B163" s="389" t="s">
        <v>1203</v>
      </c>
      <c r="C163" s="193" t="s">
        <v>1204</v>
      </c>
      <c r="D163" s="522">
        <v>3.12</v>
      </c>
      <c r="E163" s="523">
        <v>3.3149999999999999</v>
      </c>
      <c r="F163" s="385">
        <v>20568.050214399998</v>
      </c>
      <c r="G163" s="332">
        <v>21244.966454400008</v>
      </c>
      <c r="H163" s="333">
        <v>21921.882694400003</v>
      </c>
      <c r="I163" s="485">
        <v>23156.911689600005</v>
      </c>
      <c r="J163" s="333">
        <v>25526.118529600008</v>
      </c>
      <c r="K163" s="362">
        <v>26879.951009600005</v>
      </c>
      <c r="L163" s="364">
        <v>28791.468388800004</v>
      </c>
      <c r="M163" s="42"/>
    </row>
    <row r="164" spans="1:13">
      <c r="A164" s="8"/>
      <c r="B164" s="386" t="s">
        <v>1205</v>
      </c>
      <c r="C164" s="201" t="s">
        <v>1206</v>
      </c>
      <c r="D164" s="524">
        <v>3.08</v>
      </c>
      <c r="E164" s="525">
        <v>4.2519999999999998</v>
      </c>
      <c r="F164" s="357">
        <v>19984.671424</v>
      </c>
      <c r="G164" s="337">
        <v>20653.019103999999</v>
      </c>
      <c r="H164" s="337">
        <v>20987.192944000002</v>
      </c>
      <c r="I164" s="482">
        <v>21655.540624000001</v>
      </c>
      <c r="J164" s="337">
        <v>22875.511376000002</v>
      </c>
      <c r="K164" s="358">
        <v>23878.032895999997</v>
      </c>
      <c r="L164" s="360">
        <v>26551.423615999993</v>
      </c>
      <c r="M164" s="11"/>
    </row>
    <row r="165" spans="1:13">
      <c r="A165" s="38"/>
      <c r="B165" s="388" t="s">
        <v>1207</v>
      </c>
      <c r="C165" s="185" t="s">
        <v>1208</v>
      </c>
      <c r="D165" s="519">
        <v>3.04</v>
      </c>
      <c r="E165" s="520">
        <v>4.1967792207792209</v>
      </c>
      <c r="F165" s="328">
        <v>19739.750753600008</v>
      </c>
      <c r="G165" s="330">
        <v>20399.5298736</v>
      </c>
      <c r="H165" s="330">
        <v>20729.419433599996</v>
      </c>
      <c r="I165" s="483">
        <v>21389.198553599999</v>
      </c>
      <c r="J165" s="330">
        <v>22594.111062399999</v>
      </c>
      <c r="K165" s="340">
        <v>23583.779742400002</v>
      </c>
      <c r="L165" s="341">
        <v>26222.896222400002</v>
      </c>
      <c r="M165" s="11"/>
    </row>
    <row r="166" spans="1:13">
      <c r="A166" s="8"/>
      <c r="B166" s="388" t="s">
        <v>1209</v>
      </c>
      <c r="C166" s="185" t="s">
        <v>1210</v>
      </c>
      <c r="D166" s="519">
        <v>3</v>
      </c>
      <c r="E166" s="520">
        <v>4.1415584415584421</v>
      </c>
      <c r="F166" s="328">
        <v>19494.830083199999</v>
      </c>
      <c r="G166" s="330">
        <v>20146.040643199995</v>
      </c>
      <c r="H166" s="330">
        <v>20471.645923200002</v>
      </c>
      <c r="I166" s="483">
        <v>21122.856483200001</v>
      </c>
      <c r="J166" s="330">
        <v>22312.710748800004</v>
      </c>
      <c r="K166" s="340">
        <v>23289.526588800003</v>
      </c>
      <c r="L166" s="341">
        <v>25894.368828799998</v>
      </c>
      <c r="M166" s="20"/>
    </row>
    <row r="167" spans="1:13">
      <c r="A167" s="39"/>
      <c r="B167" s="388" t="s">
        <v>1211</v>
      </c>
      <c r="C167" s="185" t="s">
        <v>1212</v>
      </c>
      <c r="D167" s="519">
        <v>2.96</v>
      </c>
      <c r="E167" s="520">
        <v>4.0863376623376633</v>
      </c>
      <c r="F167" s="328">
        <v>19249.909412800003</v>
      </c>
      <c r="G167" s="330">
        <v>19892.551412800003</v>
      </c>
      <c r="H167" s="330">
        <v>20213.872412799999</v>
      </c>
      <c r="I167" s="483">
        <v>20856.514412800003</v>
      </c>
      <c r="J167" s="330">
        <v>22031.310435200001</v>
      </c>
      <c r="K167" s="340">
        <v>22995.273435199997</v>
      </c>
      <c r="L167" s="341">
        <v>25565.8414352</v>
      </c>
      <c r="M167" s="5"/>
    </row>
    <row r="168" spans="1:13">
      <c r="A168" s="40"/>
      <c r="B168" s="388" t="s">
        <v>1213</v>
      </c>
      <c r="C168" s="185" t="s">
        <v>1214</v>
      </c>
      <c r="D168" s="519">
        <v>2.92</v>
      </c>
      <c r="E168" s="520">
        <v>4.0311168831168835</v>
      </c>
      <c r="F168" s="328">
        <v>19004.988742400001</v>
      </c>
      <c r="G168" s="330">
        <v>19639.062182400008</v>
      </c>
      <c r="H168" s="330">
        <v>19956.098902400005</v>
      </c>
      <c r="I168" s="483">
        <v>20590.172342400005</v>
      </c>
      <c r="J168" s="330">
        <v>21749.910121600005</v>
      </c>
      <c r="K168" s="340">
        <v>22701.020281600002</v>
      </c>
      <c r="L168" s="341">
        <v>25237.314041600002</v>
      </c>
      <c r="M168" s="11"/>
    </row>
    <row r="169" spans="1:13" ht="15.75" thickBot="1">
      <c r="A169" s="41"/>
      <c r="B169" s="389" t="s">
        <v>1215</v>
      </c>
      <c r="C169" s="193" t="s">
        <v>1216</v>
      </c>
      <c r="D169" s="522">
        <v>2.88</v>
      </c>
      <c r="E169" s="523">
        <v>3.9758961038961043</v>
      </c>
      <c r="F169" s="344">
        <v>18715.571276800001</v>
      </c>
      <c r="G169" s="345">
        <v>19341.076156799998</v>
      </c>
      <c r="H169" s="345">
        <v>19653.828596800002</v>
      </c>
      <c r="I169" s="490">
        <v>20279.333476800002</v>
      </c>
      <c r="J169" s="345">
        <v>21420.768171200005</v>
      </c>
      <c r="K169" s="346">
        <v>22359.025491199998</v>
      </c>
      <c r="L169" s="347">
        <v>24861.045011199996</v>
      </c>
      <c r="M169" s="18"/>
    </row>
    <row r="170" spans="1:13">
      <c r="A170" s="19"/>
      <c r="B170" s="386" t="s">
        <v>1217</v>
      </c>
      <c r="C170" s="201" t="s">
        <v>1218</v>
      </c>
      <c r="D170" s="524">
        <v>2.85</v>
      </c>
      <c r="E170" s="525">
        <v>3.9249999999999998</v>
      </c>
      <c r="F170" s="428">
        <v>18189.382446400003</v>
      </c>
      <c r="G170" s="349">
        <v>18497.850606400003</v>
      </c>
      <c r="H170" s="349">
        <v>19114.7869264</v>
      </c>
      <c r="I170" s="488">
        <v>19423.2550864</v>
      </c>
      <c r="J170" s="349">
        <v>20040.191406400008</v>
      </c>
      <c r="K170" s="350">
        <v>20965.595886400006</v>
      </c>
      <c r="L170" s="351">
        <v>22708.908657600005</v>
      </c>
      <c r="M170" s="5"/>
    </row>
    <row r="171" spans="1:13">
      <c r="A171" s="4"/>
      <c r="B171" s="388" t="s">
        <v>1219</v>
      </c>
      <c r="C171" s="185" t="s">
        <v>1220</v>
      </c>
      <c r="D171" s="519">
        <v>2.8</v>
      </c>
      <c r="E171" s="520">
        <v>3.856140350877193</v>
      </c>
      <c r="F171" s="377">
        <v>17921.546055999999</v>
      </c>
      <c r="G171" s="330">
        <v>18225.729936</v>
      </c>
      <c r="H171" s="330">
        <v>18834.097696000004</v>
      </c>
      <c r="I171" s="483">
        <v>19138.281576000001</v>
      </c>
      <c r="J171" s="330">
        <v>19746.649335999999</v>
      </c>
      <c r="K171" s="340">
        <v>20659.200976000004</v>
      </c>
      <c r="L171" s="341">
        <v>22378.886944000005</v>
      </c>
      <c r="M171" s="20"/>
    </row>
    <row r="172" spans="1:13">
      <c r="A172" s="10"/>
      <c r="B172" s="388" t="s">
        <v>1221</v>
      </c>
      <c r="C172" s="185" t="s">
        <v>1222</v>
      </c>
      <c r="D172" s="519">
        <v>2.77</v>
      </c>
      <c r="E172" s="520">
        <v>3.8148245614035088</v>
      </c>
      <c r="F172" s="377">
        <v>17708.109665600001</v>
      </c>
      <c r="G172" s="330">
        <v>18008.009265600002</v>
      </c>
      <c r="H172" s="330">
        <v>18607.808465600003</v>
      </c>
      <c r="I172" s="483">
        <v>18907.708065600003</v>
      </c>
      <c r="J172" s="330">
        <v>19507.507265600005</v>
      </c>
      <c r="K172" s="340">
        <v>20407.206065599999</v>
      </c>
      <c r="L172" s="341">
        <v>22103.2652304</v>
      </c>
      <c r="M172" s="5"/>
    </row>
    <row r="173" spans="1:13">
      <c r="A173" s="12"/>
      <c r="B173" s="388" t="s">
        <v>1223</v>
      </c>
      <c r="C173" s="185" t="s">
        <v>1224</v>
      </c>
      <c r="D173" s="519">
        <v>2.73</v>
      </c>
      <c r="E173" s="520">
        <v>3.7597368421052635</v>
      </c>
      <c r="F173" s="377">
        <v>17467.473275200002</v>
      </c>
      <c r="G173" s="330">
        <v>17763.088595199999</v>
      </c>
      <c r="H173" s="330">
        <v>18354.319235200001</v>
      </c>
      <c r="I173" s="483">
        <v>18649.934555199998</v>
      </c>
      <c r="J173" s="330">
        <v>19241.165195200003</v>
      </c>
      <c r="K173" s="340">
        <v>20128.011155200002</v>
      </c>
      <c r="L173" s="341">
        <v>21800.443516800005</v>
      </c>
      <c r="M173" s="20"/>
    </row>
    <row r="174" spans="1:13">
      <c r="A174" s="19"/>
      <c r="B174" s="388" t="s">
        <v>1225</v>
      </c>
      <c r="C174" s="185" t="s">
        <v>1226</v>
      </c>
      <c r="D174" s="519">
        <v>2.69</v>
      </c>
      <c r="E174" s="520">
        <v>3.7046491228070177</v>
      </c>
      <c r="F174" s="377">
        <v>17226.836884799999</v>
      </c>
      <c r="G174" s="330">
        <v>17518.1679248</v>
      </c>
      <c r="H174" s="330">
        <v>18100.830004799998</v>
      </c>
      <c r="I174" s="483">
        <v>18392.161044800003</v>
      </c>
      <c r="J174" s="330">
        <v>18974.823124800005</v>
      </c>
      <c r="K174" s="340">
        <v>19848.8162448</v>
      </c>
      <c r="L174" s="341">
        <v>21497.6218032</v>
      </c>
      <c r="M174" s="20"/>
    </row>
    <row r="175" spans="1:13" ht="15.75" thickBot="1">
      <c r="A175" s="19"/>
      <c r="B175" s="389" t="s">
        <v>1227</v>
      </c>
      <c r="C175" s="193" t="s">
        <v>1228</v>
      </c>
      <c r="D175" s="522">
        <v>2.65</v>
      </c>
      <c r="E175" s="523">
        <v>3.6495614035087725</v>
      </c>
      <c r="F175" s="426">
        <v>16941.703699199999</v>
      </c>
      <c r="G175" s="542">
        <v>17228.7504592</v>
      </c>
      <c r="H175" s="354">
        <v>17802.843979199999</v>
      </c>
      <c r="I175" s="489">
        <v>18089.8907392</v>
      </c>
      <c r="J175" s="354">
        <v>18663.984259199999</v>
      </c>
      <c r="K175" s="355">
        <v>19525.124539200002</v>
      </c>
      <c r="L175" s="356">
        <v>21147.058452800004</v>
      </c>
      <c r="M175" s="11"/>
    </row>
    <row r="176" spans="1:13">
      <c r="A176" s="12"/>
      <c r="B176" s="386" t="s">
        <v>1229</v>
      </c>
      <c r="C176" s="201" t="s">
        <v>1230</v>
      </c>
      <c r="D176" s="524">
        <v>2.61</v>
      </c>
      <c r="E176" s="525">
        <v>3.5979999999999999</v>
      </c>
      <c r="F176" s="348">
        <v>16418.304828799999</v>
      </c>
      <c r="G176" s="349">
        <v>16701.067308800004</v>
      </c>
      <c r="H176" s="349">
        <v>16983.829788800002</v>
      </c>
      <c r="I176" s="488">
        <v>17549.354748800004</v>
      </c>
      <c r="J176" s="349">
        <v>17832.117228800002</v>
      </c>
      <c r="K176" s="350">
        <v>18397.642188800004</v>
      </c>
      <c r="L176" s="351">
        <v>19245.929628800004</v>
      </c>
      <c r="M176" s="18"/>
    </row>
    <row r="177" spans="1:13">
      <c r="A177" s="10"/>
      <c r="B177" s="388" t="s">
        <v>1231</v>
      </c>
      <c r="C177" s="185" t="s">
        <v>1232</v>
      </c>
      <c r="D177" s="519">
        <v>2.57</v>
      </c>
      <c r="E177" s="520">
        <v>3.5428582375478923</v>
      </c>
      <c r="F177" s="328">
        <v>16181.952718400002</v>
      </c>
      <c r="G177" s="330">
        <v>16460.430918400001</v>
      </c>
      <c r="H177" s="330">
        <v>16738.909118399999</v>
      </c>
      <c r="I177" s="483">
        <v>17295.865518400002</v>
      </c>
      <c r="J177" s="330">
        <v>17574.343718399999</v>
      </c>
      <c r="K177" s="340">
        <v>18131.300118400002</v>
      </c>
      <c r="L177" s="341">
        <v>18966.734718400003</v>
      </c>
      <c r="M177" s="11"/>
    </row>
    <row r="178" spans="1:13">
      <c r="A178" s="4"/>
      <c r="B178" s="388" t="s">
        <v>1233</v>
      </c>
      <c r="C178" s="185" t="s">
        <v>1234</v>
      </c>
      <c r="D178" s="519">
        <v>2.5299999999999998</v>
      </c>
      <c r="E178" s="520">
        <v>3.4877164750957848</v>
      </c>
      <c r="F178" s="328">
        <v>15945.600608000001</v>
      </c>
      <c r="G178" s="330">
        <v>16219.794528</v>
      </c>
      <c r="H178" s="330">
        <v>16493.988448</v>
      </c>
      <c r="I178" s="483">
        <v>17042.376288000003</v>
      </c>
      <c r="J178" s="330">
        <v>17316.570208000001</v>
      </c>
      <c r="K178" s="340">
        <v>17864.958048</v>
      </c>
      <c r="L178" s="341">
        <v>18687.539808000001</v>
      </c>
      <c r="M178" s="20"/>
    </row>
    <row r="179" spans="1:13">
      <c r="A179" s="12"/>
      <c r="B179" s="388" t="s">
        <v>1235</v>
      </c>
      <c r="C179" s="185" t="s">
        <v>1236</v>
      </c>
      <c r="D179" s="519">
        <v>2.4900000000000002</v>
      </c>
      <c r="E179" s="520">
        <v>3.4325747126436785</v>
      </c>
      <c r="F179" s="328">
        <v>15709.248497600003</v>
      </c>
      <c r="G179" s="330">
        <v>15979.158137599999</v>
      </c>
      <c r="H179" s="330">
        <v>16249.067777600001</v>
      </c>
      <c r="I179" s="483">
        <v>16788.887057600001</v>
      </c>
      <c r="J179" s="330">
        <v>17058.796697599999</v>
      </c>
      <c r="K179" s="340">
        <v>17598.615977600002</v>
      </c>
      <c r="L179" s="341">
        <v>18408.344897599996</v>
      </c>
      <c r="M179" s="20"/>
    </row>
    <row r="180" spans="1:13">
      <c r="A180" s="10"/>
      <c r="B180" s="388" t="s">
        <v>1237</v>
      </c>
      <c r="C180" s="185" t="s">
        <v>1238</v>
      </c>
      <c r="D180" s="519">
        <v>2.4500000000000002</v>
      </c>
      <c r="E180" s="520">
        <v>3.377432950191571</v>
      </c>
      <c r="F180" s="328">
        <v>15472.896387200002</v>
      </c>
      <c r="G180" s="330">
        <v>15738.5217472</v>
      </c>
      <c r="H180" s="330">
        <v>16004.147107200002</v>
      </c>
      <c r="I180" s="483">
        <v>16535.397827200002</v>
      </c>
      <c r="J180" s="330">
        <v>16801.023187200004</v>
      </c>
      <c r="K180" s="340">
        <v>17332.273907200004</v>
      </c>
      <c r="L180" s="341">
        <v>18129.149987200002</v>
      </c>
      <c r="M180" s="5"/>
    </row>
    <row r="181" spans="1:13" ht="15.75" thickBot="1">
      <c r="A181" s="10"/>
      <c r="B181" s="389" t="s">
        <v>1239</v>
      </c>
      <c r="C181" s="193" t="s">
        <v>1240</v>
      </c>
      <c r="D181" s="522">
        <v>2.41</v>
      </c>
      <c r="E181" s="523">
        <v>3.3222911877394639</v>
      </c>
      <c r="F181" s="353">
        <v>15192.047481600006</v>
      </c>
      <c r="G181" s="354">
        <v>15453.388561600003</v>
      </c>
      <c r="H181" s="354">
        <v>15714.729641600003</v>
      </c>
      <c r="I181" s="489">
        <v>16237.411801600001</v>
      </c>
      <c r="J181" s="354">
        <v>16498.752881599998</v>
      </c>
      <c r="K181" s="355">
        <v>17021.435041600005</v>
      </c>
      <c r="L181" s="356">
        <v>17805.4582816</v>
      </c>
      <c r="M181" s="11"/>
    </row>
    <row r="182" spans="1:13">
      <c r="A182" s="10"/>
      <c r="B182" s="386" t="s">
        <v>1241</v>
      </c>
      <c r="C182" s="201" t="s">
        <v>1242</v>
      </c>
      <c r="D182" s="524">
        <v>2.37</v>
      </c>
      <c r="E182" s="525">
        <v>3.2709999999999999</v>
      </c>
      <c r="F182" s="348">
        <v>14654.141776</v>
      </c>
      <c r="G182" s="349">
        <v>14911.198576000003</v>
      </c>
      <c r="H182" s="349">
        <v>15168.255376000005</v>
      </c>
      <c r="I182" s="488">
        <v>15425.312175999999</v>
      </c>
      <c r="J182" s="349">
        <v>15682.368976000002</v>
      </c>
      <c r="K182" s="350">
        <v>16196.482576000006</v>
      </c>
      <c r="L182" s="351">
        <v>16710.596176000003</v>
      </c>
      <c r="M182" s="18"/>
    </row>
    <row r="183" spans="1:13">
      <c r="A183" s="4"/>
      <c r="B183" s="388" t="s">
        <v>1243</v>
      </c>
      <c r="C183" s="185" t="s">
        <v>1244</v>
      </c>
      <c r="D183" s="519">
        <v>2.33</v>
      </c>
      <c r="E183" s="520">
        <v>3.2157932489451473</v>
      </c>
      <c r="F183" s="328">
        <v>14422.073945600001</v>
      </c>
      <c r="G183" s="330">
        <v>14674.846465600001</v>
      </c>
      <c r="H183" s="330">
        <v>14927.6189856</v>
      </c>
      <c r="I183" s="483">
        <v>15180.391505600002</v>
      </c>
      <c r="J183" s="330">
        <v>15433.164025600003</v>
      </c>
      <c r="K183" s="340">
        <v>15938.709065600004</v>
      </c>
      <c r="L183" s="341">
        <v>16444.254105600001</v>
      </c>
      <c r="M183" s="11"/>
    </row>
    <row r="184" spans="1:13">
      <c r="A184" s="12"/>
      <c r="B184" s="388" t="s">
        <v>1245</v>
      </c>
      <c r="C184" s="185" t="s">
        <v>1246</v>
      </c>
      <c r="D184" s="519">
        <v>2.29</v>
      </c>
      <c r="E184" s="520">
        <v>3.1605864978902947</v>
      </c>
      <c r="F184" s="328">
        <v>14190.006115200002</v>
      </c>
      <c r="G184" s="330">
        <v>14438.4943552</v>
      </c>
      <c r="H184" s="330">
        <v>14686.982595200003</v>
      </c>
      <c r="I184" s="483">
        <v>14935.470835200002</v>
      </c>
      <c r="J184" s="330">
        <v>15183.9590752</v>
      </c>
      <c r="K184" s="340">
        <v>15680.935555200005</v>
      </c>
      <c r="L184" s="341">
        <v>16177.912035199999</v>
      </c>
      <c r="M184" s="11"/>
    </row>
    <row r="185" spans="1:13">
      <c r="A185" s="12"/>
      <c r="B185" s="388" t="s">
        <v>1247</v>
      </c>
      <c r="C185" s="185" t="s">
        <v>1248</v>
      </c>
      <c r="D185" s="519">
        <v>2.25</v>
      </c>
      <c r="E185" s="520">
        <v>3.105379746835442</v>
      </c>
      <c r="F185" s="328">
        <v>13957.9382848</v>
      </c>
      <c r="G185" s="330">
        <v>14202.142244799999</v>
      </c>
      <c r="H185" s="330">
        <v>14446.346204800002</v>
      </c>
      <c r="I185" s="483">
        <v>14690.550164800004</v>
      </c>
      <c r="J185" s="330">
        <v>14934.754124800003</v>
      </c>
      <c r="K185" s="340">
        <v>15423.162044800003</v>
      </c>
      <c r="L185" s="341">
        <v>15911.569964800005</v>
      </c>
      <c r="M185" s="20"/>
    </row>
    <row r="186" spans="1:13">
      <c r="A186" s="10"/>
      <c r="B186" s="388" t="s">
        <v>1249</v>
      </c>
      <c r="C186" s="185" t="s">
        <v>1250</v>
      </c>
      <c r="D186" s="519">
        <v>2.21</v>
      </c>
      <c r="E186" s="520">
        <v>3.0501729957805899</v>
      </c>
      <c r="F186" s="328">
        <v>13725.870454400001</v>
      </c>
      <c r="G186" s="330">
        <v>13965.7901344</v>
      </c>
      <c r="H186" s="330">
        <v>14205.709814400001</v>
      </c>
      <c r="I186" s="483">
        <v>14445.629494400002</v>
      </c>
      <c r="J186" s="330">
        <v>14685.549174400001</v>
      </c>
      <c r="K186" s="340">
        <v>15165.388534399999</v>
      </c>
      <c r="L186" s="341">
        <v>15645.227894400003</v>
      </c>
      <c r="M186" s="5"/>
    </row>
    <row r="187" spans="1:13" ht="15.75" thickBot="1">
      <c r="A187" s="4"/>
      <c r="B187" s="389" t="s">
        <v>1251</v>
      </c>
      <c r="C187" s="193" t="s">
        <v>1252</v>
      </c>
      <c r="D187" s="522">
        <v>2.17</v>
      </c>
      <c r="E187" s="523">
        <v>2.9949662447257377</v>
      </c>
      <c r="F187" s="353">
        <v>13493.802624000004</v>
      </c>
      <c r="G187" s="354">
        <v>13729.438024000001</v>
      </c>
      <c r="H187" s="354">
        <v>13965.073424000004</v>
      </c>
      <c r="I187" s="489">
        <v>14200.708824000001</v>
      </c>
      <c r="J187" s="354">
        <v>14436.344224000002</v>
      </c>
      <c r="K187" s="355">
        <v>14907.615024000002</v>
      </c>
      <c r="L187" s="356">
        <v>15378.885824000003</v>
      </c>
      <c r="M187" s="5"/>
    </row>
    <row r="188" spans="1:13">
      <c r="A188" s="4"/>
      <c r="B188" s="386" t="s">
        <v>1253</v>
      </c>
      <c r="C188" s="201" t="s">
        <v>1254</v>
      </c>
      <c r="D188" s="524">
        <v>2.13</v>
      </c>
      <c r="E188" s="525">
        <v>2.944</v>
      </c>
      <c r="F188" s="348">
        <v>12985.886878400002</v>
      </c>
      <c r="G188" s="349">
        <v>13217.2379984</v>
      </c>
      <c r="H188" s="349">
        <v>13448.589118400001</v>
      </c>
      <c r="I188" s="488">
        <v>13679.940238400002</v>
      </c>
      <c r="J188" s="349">
        <v>13911.291358400002</v>
      </c>
      <c r="K188" s="350">
        <v>14142.642478400001</v>
      </c>
      <c r="L188" s="351">
        <v>14605.344718400005</v>
      </c>
      <c r="M188" s="5"/>
    </row>
    <row r="189" spans="1:13">
      <c r="A189" s="37"/>
      <c r="B189" s="388" t="s">
        <v>1255</v>
      </c>
      <c r="C189" s="185" t="s">
        <v>1256</v>
      </c>
      <c r="D189" s="519">
        <v>2.09</v>
      </c>
      <c r="E189" s="520">
        <v>2.888713615023474</v>
      </c>
      <c r="F189" s="328">
        <v>12758.103327999999</v>
      </c>
      <c r="G189" s="330">
        <v>12985.170168000001</v>
      </c>
      <c r="H189" s="330">
        <v>13212.237008</v>
      </c>
      <c r="I189" s="483">
        <v>13439.303848000001</v>
      </c>
      <c r="J189" s="330">
        <v>13666.370687999999</v>
      </c>
      <c r="K189" s="340">
        <v>13893.437528000002</v>
      </c>
      <c r="L189" s="341">
        <v>14347.571207999999</v>
      </c>
      <c r="M189" s="18"/>
    </row>
    <row r="190" spans="1:13">
      <c r="A190" s="8"/>
      <c r="B190" s="388" t="s">
        <v>1257</v>
      </c>
      <c r="C190" s="185" t="s">
        <v>1258</v>
      </c>
      <c r="D190" s="519">
        <v>2.0499999999999998</v>
      </c>
      <c r="E190" s="520">
        <v>2.8334272300469481</v>
      </c>
      <c r="F190" s="328">
        <v>12530.3197776</v>
      </c>
      <c r="G190" s="330">
        <v>12753.102337600001</v>
      </c>
      <c r="H190" s="330">
        <v>12975.884897600001</v>
      </c>
      <c r="I190" s="483">
        <v>13198.6674576</v>
      </c>
      <c r="J190" s="330">
        <v>13421.4500176</v>
      </c>
      <c r="K190" s="340">
        <v>13644.2325776</v>
      </c>
      <c r="L190" s="341">
        <v>14089.797697599999</v>
      </c>
      <c r="M190" s="20"/>
    </row>
    <row r="191" spans="1:13">
      <c r="A191" s="38"/>
      <c r="B191" s="388" t="s">
        <v>1259</v>
      </c>
      <c r="C191" s="185" t="s">
        <v>1260</v>
      </c>
      <c r="D191" s="519">
        <v>2.0099999999999998</v>
      </c>
      <c r="E191" s="520">
        <v>2.7781408450704221</v>
      </c>
      <c r="F191" s="328">
        <v>12302.536227200002</v>
      </c>
      <c r="G191" s="330">
        <v>12521.0345072</v>
      </c>
      <c r="H191" s="330">
        <v>12739.532787200002</v>
      </c>
      <c r="I191" s="483">
        <v>12958.031067200001</v>
      </c>
      <c r="J191" s="330">
        <v>13176.529347200001</v>
      </c>
      <c r="K191" s="340">
        <v>13395.027627200001</v>
      </c>
      <c r="L191" s="341">
        <v>13832.024187199999</v>
      </c>
      <c r="M191" s="20"/>
    </row>
    <row r="192" spans="1:13">
      <c r="A192" s="8"/>
      <c r="B192" s="388" t="s">
        <v>1261</v>
      </c>
      <c r="C192" s="185" t="s">
        <v>1262</v>
      </c>
      <c r="D192" s="519">
        <v>1.97</v>
      </c>
      <c r="E192" s="520">
        <v>2.7228544600938966</v>
      </c>
      <c r="F192" s="328">
        <v>12074.752676800004</v>
      </c>
      <c r="G192" s="330">
        <v>12288.966676800002</v>
      </c>
      <c r="H192" s="330">
        <v>12503.180676800001</v>
      </c>
      <c r="I192" s="483">
        <v>12717.394676800004</v>
      </c>
      <c r="J192" s="330">
        <v>12931.608676800006</v>
      </c>
      <c r="K192" s="340">
        <v>13145.822676800004</v>
      </c>
      <c r="L192" s="341">
        <v>13574.250676800006</v>
      </c>
      <c r="M192" s="5"/>
    </row>
    <row r="193" spans="1:13" ht="15.75" thickBot="1">
      <c r="A193" s="39"/>
      <c r="B193" s="389" t="s">
        <v>1263</v>
      </c>
      <c r="C193" s="193" t="s">
        <v>1264</v>
      </c>
      <c r="D193" s="522">
        <v>1.93</v>
      </c>
      <c r="E193" s="523">
        <v>2.6675680751173707</v>
      </c>
      <c r="F193" s="353">
        <v>11846.969126400003</v>
      </c>
      <c r="G193" s="354">
        <v>12056.898846400005</v>
      </c>
      <c r="H193" s="354">
        <v>12266.828566400005</v>
      </c>
      <c r="I193" s="489">
        <v>12476.758286400003</v>
      </c>
      <c r="J193" s="354">
        <v>12686.688006400002</v>
      </c>
      <c r="K193" s="355">
        <v>12896.617726400003</v>
      </c>
      <c r="L193" s="356">
        <v>13316.477166400005</v>
      </c>
      <c r="M193" s="18"/>
    </row>
    <row r="194" spans="1:13">
      <c r="A194" s="40"/>
      <c r="B194" s="386" t="s">
        <v>1265</v>
      </c>
      <c r="C194" s="201" t="s">
        <v>1266</v>
      </c>
      <c r="D194" s="524">
        <v>1.9</v>
      </c>
      <c r="E194" s="525">
        <v>2.617</v>
      </c>
      <c r="F194" s="348">
        <v>11396.243340800002</v>
      </c>
      <c r="G194" s="349">
        <v>11601.888780800004</v>
      </c>
      <c r="H194" s="349">
        <v>11601.888780800004</v>
      </c>
      <c r="I194" s="488">
        <v>11807.534220800004</v>
      </c>
      <c r="J194" s="349">
        <v>12013.1796608</v>
      </c>
      <c r="K194" s="350">
        <v>12218.825100800001</v>
      </c>
      <c r="L194" s="351">
        <v>12630.115980800001</v>
      </c>
      <c r="M194" s="18"/>
    </row>
    <row r="195" spans="1:13">
      <c r="A195" s="41"/>
      <c r="B195" s="388" t="s">
        <v>1267</v>
      </c>
      <c r="C195" s="185" t="s">
        <v>1268</v>
      </c>
      <c r="D195" s="519">
        <v>1.85</v>
      </c>
      <c r="E195" s="520">
        <v>2.5481315789473684</v>
      </c>
      <c r="F195" s="328">
        <v>11145.544070400001</v>
      </c>
      <c r="G195" s="330">
        <v>11346.9052304</v>
      </c>
      <c r="H195" s="330">
        <v>11346.9052304</v>
      </c>
      <c r="I195" s="483">
        <v>11548.266390400004</v>
      </c>
      <c r="J195" s="330">
        <v>11749.627550400002</v>
      </c>
      <c r="K195" s="340">
        <v>11950.988710400001</v>
      </c>
      <c r="L195" s="341">
        <v>12353.711030400003</v>
      </c>
      <c r="M195" s="11"/>
    </row>
    <row r="196" spans="1:13">
      <c r="A196" s="19"/>
      <c r="B196" s="388" t="s">
        <v>1269</v>
      </c>
      <c r="C196" s="185" t="s">
        <v>1270</v>
      </c>
      <c r="D196" s="519">
        <v>1.81</v>
      </c>
      <c r="E196" s="520">
        <v>2.4930368421052633</v>
      </c>
      <c r="F196" s="328">
        <v>10922.0448</v>
      </c>
      <c r="G196" s="330">
        <v>11119.12168</v>
      </c>
      <c r="H196" s="330">
        <v>11119.12168</v>
      </c>
      <c r="I196" s="483">
        <v>11316.198559999999</v>
      </c>
      <c r="J196" s="330">
        <v>11513.275440000001</v>
      </c>
      <c r="K196" s="340">
        <v>11710.35232</v>
      </c>
      <c r="L196" s="341">
        <v>12104.506080000001</v>
      </c>
      <c r="M196" s="20"/>
    </row>
    <row r="197" spans="1:13">
      <c r="A197" s="4"/>
      <c r="B197" s="388" t="s">
        <v>1271</v>
      </c>
      <c r="C197" s="185" t="s">
        <v>1272</v>
      </c>
      <c r="D197" s="519">
        <v>1.77</v>
      </c>
      <c r="E197" s="520">
        <v>2.4379421052631582</v>
      </c>
      <c r="F197" s="328">
        <v>10698.5455296</v>
      </c>
      <c r="G197" s="330">
        <v>10891.338129600003</v>
      </c>
      <c r="H197" s="330">
        <v>10891.338129600003</v>
      </c>
      <c r="I197" s="483">
        <v>11084.130729600001</v>
      </c>
      <c r="J197" s="330">
        <v>11276.9233296</v>
      </c>
      <c r="K197" s="340">
        <v>11469.715929600001</v>
      </c>
      <c r="L197" s="341">
        <v>11855.301129600002</v>
      </c>
      <c r="M197" s="11"/>
    </row>
    <row r="198" spans="1:13">
      <c r="A198" s="10"/>
      <c r="B198" s="388" t="s">
        <v>1273</v>
      </c>
      <c r="C198" s="185" t="s">
        <v>1274</v>
      </c>
      <c r="D198" s="519">
        <v>1.73</v>
      </c>
      <c r="E198" s="520">
        <v>2.3828473684210532</v>
      </c>
      <c r="F198" s="328">
        <v>10475.046259200002</v>
      </c>
      <c r="G198" s="330">
        <v>10663.554579200003</v>
      </c>
      <c r="H198" s="330">
        <v>10663.554579200003</v>
      </c>
      <c r="I198" s="483">
        <v>10852.0628992</v>
      </c>
      <c r="J198" s="330">
        <v>11040.571219200003</v>
      </c>
      <c r="K198" s="340">
        <v>11229.0795392</v>
      </c>
      <c r="L198" s="341">
        <v>11606.096179200003</v>
      </c>
      <c r="M198" s="11"/>
    </row>
    <row r="199" spans="1:13" ht="15.75" thickBot="1">
      <c r="A199" s="12"/>
      <c r="B199" s="389" t="s">
        <v>1275</v>
      </c>
      <c r="C199" s="193" t="s">
        <v>1276</v>
      </c>
      <c r="D199" s="522">
        <v>1.7</v>
      </c>
      <c r="E199" s="523">
        <v>2.3415263157894741</v>
      </c>
      <c r="F199" s="353">
        <v>10234.250193599999</v>
      </c>
      <c r="G199" s="354">
        <v>10418.4742336</v>
      </c>
      <c r="H199" s="354">
        <v>10418.4742336</v>
      </c>
      <c r="I199" s="489">
        <v>10602.698273600001</v>
      </c>
      <c r="J199" s="354">
        <v>10786.922313599998</v>
      </c>
      <c r="K199" s="355">
        <v>10971.146353599999</v>
      </c>
      <c r="L199" s="356">
        <v>11339.594433600001</v>
      </c>
      <c r="M199" s="20"/>
    </row>
    <row r="200" spans="1:13">
      <c r="A200" s="19"/>
      <c r="B200" s="386" t="s">
        <v>1277</v>
      </c>
      <c r="C200" s="201" t="s">
        <v>1278</v>
      </c>
      <c r="D200" s="524">
        <v>1.66</v>
      </c>
      <c r="E200" s="525">
        <v>2.29</v>
      </c>
      <c r="F200" s="428">
        <v>10010.750923200001</v>
      </c>
      <c r="G200" s="349">
        <v>10010.750923200001</v>
      </c>
      <c r="H200" s="349">
        <v>10190.690683200002</v>
      </c>
      <c r="I200" s="488">
        <v>10190.690683200002</v>
      </c>
      <c r="J200" s="349">
        <v>10370.630443200002</v>
      </c>
      <c r="K200" s="350">
        <v>10550.570203199999</v>
      </c>
      <c r="L200" s="351">
        <v>10730.509963199998</v>
      </c>
      <c r="M200" s="11"/>
    </row>
    <row r="201" spans="1:13">
      <c r="A201" s="19"/>
      <c r="B201" s="388" t="s">
        <v>1279</v>
      </c>
      <c r="C201" s="185" t="s">
        <v>1280</v>
      </c>
      <c r="D201" s="519">
        <v>1.62</v>
      </c>
      <c r="E201" s="520">
        <v>2.2348192771084343</v>
      </c>
      <c r="F201" s="377">
        <v>9787.2516528000015</v>
      </c>
      <c r="G201" s="330">
        <v>9787.2516528000015</v>
      </c>
      <c r="H201" s="330">
        <v>9962.9071327999991</v>
      </c>
      <c r="I201" s="483">
        <v>9962.9071327999991</v>
      </c>
      <c r="J201" s="330">
        <v>10138.5626128</v>
      </c>
      <c r="K201" s="340">
        <v>10314.218092800002</v>
      </c>
      <c r="L201" s="341">
        <v>10489.873572800003</v>
      </c>
      <c r="M201" s="5"/>
    </row>
    <row r="202" spans="1:13">
      <c r="A202" s="12"/>
      <c r="B202" s="388" t="s">
        <v>1281</v>
      </c>
      <c r="C202" s="185" t="s">
        <v>1282</v>
      </c>
      <c r="D202" s="519">
        <v>1.58</v>
      </c>
      <c r="E202" s="520">
        <v>2.1796385542168681</v>
      </c>
      <c r="F202" s="377">
        <v>9563.7523824</v>
      </c>
      <c r="G202" s="330">
        <v>9563.7523824</v>
      </c>
      <c r="H202" s="330">
        <v>9735.1235824000014</v>
      </c>
      <c r="I202" s="483">
        <v>9735.1235824000014</v>
      </c>
      <c r="J202" s="330">
        <v>9906.494782400001</v>
      </c>
      <c r="K202" s="340">
        <v>10077.865982399999</v>
      </c>
      <c r="L202" s="341">
        <v>10249.237182400002</v>
      </c>
      <c r="M202" s="18"/>
    </row>
    <row r="203" spans="1:13">
      <c r="A203" s="10"/>
      <c r="B203" s="388" t="s">
        <v>1283</v>
      </c>
      <c r="C203" s="185" t="s">
        <v>1284</v>
      </c>
      <c r="D203" s="519">
        <v>1.54</v>
      </c>
      <c r="E203" s="520">
        <v>2.124457831325302</v>
      </c>
      <c r="F203" s="377">
        <v>9340.2531119999985</v>
      </c>
      <c r="G203" s="330">
        <v>9340.2531119999985</v>
      </c>
      <c r="H203" s="330">
        <v>9507.3400320000001</v>
      </c>
      <c r="I203" s="483">
        <v>9507.3400320000001</v>
      </c>
      <c r="J203" s="330">
        <v>9674.426951999998</v>
      </c>
      <c r="K203" s="340">
        <v>9841.5138720000032</v>
      </c>
      <c r="L203" s="341">
        <v>10008.600792000001</v>
      </c>
      <c r="M203" s="11"/>
    </row>
    <row r="204" spans="1:13">
      <c r="A204" s="4"/>
      <c r="B204" s="388" t="s">
        <v>1285</v>
      </c>
      <c r="C204" s="185" t="s">
        <v>1286</v>
      </c>
      <c r="D204" s="519">
        <v>1.5</v>
      </c>
      <c r="E204" s="520">
        <v>2.0692771084337358</v>
      </c>
      <c r="F204" s="377">
        <v>9116.7538416000007</v>
      </c>
      <c r="G204" s="330">
        <v>9116.7538416000007</v>
      </c>
      <c r="H204" s="330">
        <v>9279.5564816000006</v>
      </c>
      <c r="I204" s="483">
        <v>9279.5564816000006</v>
      </c>
      <c r="J204" s="330">
        <v>9442.3591216000004</v>
      </c>
      <c r="K204" s="340">
        <v>9605.1617616000003</v>
      </c>
      <c r="L204" s="341">
        <v>9767.964401600002</v>
      </c>
      <c r="M204" s="18"/>
    </row>
    <row r="205" spans="1:13" ht="15.75" thickBot="1">
      <c r="A205" s="37"/>
      <c r="B205" s="389" t="s">
        <v>1287</v>
      </c>
      <c r="C205" s="193" t="s">
        <v>1288</v>
      </c>
      <c r="D205" s="522">
        <v>1.46</v>
      </c>
      <c r="E205" s="523">
        <v>2.0140963855421696</v>
      </c>
      <c r="F205" s="426">
        <v>8848.7577760000022</v>
      </c>
      <c r="G205" s="354">
        <v>8848.7577760000022</v>
      </c>
      <c r="H205" s="354">
        <v>9007.2761360000004</v>
      </c>
      <c r="I205" s="489">
        <v>9007.2761360000004</v>
      </c>
      <c r="J205" s="354">
        <v>9165.7944960000023</v>
      </c>
      <c r="K205" s="355">
        <v>9324.3128560000023</v>
      </c>
      <c r="L205" s="356">
        <v>9482.8312160000005</v>
      </c>
      <c r="M205" s="5"/>
    </row>
    <row r="206" spans="1:13">
      <c r="A206" s="8"/>
      <c r="B206" s="386" t="s">
        <v>1289</v>
      </c>
      <c r="C206" s="201" t="s">
        <v>1290</v>
      </c>
      <c r="D206" s="524">
        <v>1.42</v>
      </c>
      <c r="E206" s="525">
        <v>1.9630000000000001</v>
      </c>
      <c r="F206" s="428">
        <v>8625.2585056000007</v>
      </c>
      <c r="G206" s="349">
        <v>8625.2585056000007</v>
      </c>
      <c r="H206" s="349">
        <v>8625.2585056000007</v>
      </c>
      <c r="I206" s="488">
        <v>8625.2585056000007</v>
      </c>
      <c r="J206" s="350">
        <v>8779.4925856000009</v>
      </c>
      <c r="K206" s="350">
        <v>8779.4925856000009</v>
      </c>
      <c r="L206" s="351">
        <v>8933.7266655999993</v>
      </c>
      <c r="M206" s="20"/>
    </row>
    <row r="207" spans="1:13">
      <c r="A207" s="38"/>
      <c r="B207" s="388" t="s">
        <v>1291</v>
      </c>
      <c r="C207" s="185" t="s">
        <v>1292</v>
      </c>
      <c r="D207" s="519">
        <v>1.38</v>
      </c>
      <c r="E207" s="520">
        <v>1.9077042253521128</v>
      </c>
      <c r="F207" s="377">
        <v>8401.7592352000011</v>
      </c>
      <c r="G207" s="330">
        <v>8401.7592352000011</v>
      </c>
      <c r="H207" s="330">
        <v>8401.7592352000011</v>
      </c>
      <c r="I207" s="483">
        <v>8401.7592352000011</v>
      </c>
      <c r="J207" s="340">
        <v>8551.7090351999996</v>
      </c>
      <c r="K207" s="340">
        <v>8551.7090351999996</v>
      </c>
      <c r="L207" s="341">
        <v>8701.6588352000017</v>
      </c>
      <c r="M207" s="11"/>
    </row>
    <row r="208" spans="1:13">
      <c r="A208" s="8"/>
      <c r="B208" s="388" t="s">
        <v>1293</v>
      </c>
      <c r="C208" s="185" t="s">
        <v>1294</v>
      </c>
      <c r="D208" s="519">
        <v>1.34</v>
      </c>
      <c r="E208" s="520">
        <v>1.8524084507042258</v>
      </c>
      <c r="F208" s="377">
        <v>8178.2599648000005</v>
      </c>
      <c r="G208" s="330">
        <v>8178.2599648000005</v>
      </c>
      <c r="H208" s="330">
        <v>8178.2599648000005</v>
      </c>
      <c r="I208" s="483">
        <v>8178.2599648000005</v>
      </c>
      <c r="J208" s="340">
        <v>8323.9254848000019</v>
      </c>
      <c r="K208" s="340">
        <v>8323.9254848000019</v>
      </c>
      <c r="L208" s="341">
        <v>8469.5910048000005</v>
      </c>
      <c r="M208" s="11"/>
    </row>
    <row r="209" spans="1:13">
      <c r="A209" s="39"/>
      <c r="B209" s="388" t="s">
        <v>1295</v>
      </c>
      <c r="C209" s="185" t="s">
        <v>1296</v>
      </c>
      <c r="D209" s="519">
        <v>1.3</v>
      </c>
      <c r="E209" s="520">
        <v>1.7971126760563383</v>
      </c>
      <c r="F209" s="377">
        <v>7954.7606944000008</v>
      </c>
      <c r="G209" s="330">
        <v>7954.7606944000008</v>
      </c>
      <c r="H209" s="330">
        <v>7954.7606944000008</v>
      </c>
      <c r="I209" s="483">
        <v>7954.7606944000008</v>
      </c>
      <c r="J209" s="340">
        <v>8096.1419344000014</v>
      </c>
      <c r="K209" s="340">
        <v>8096.1419344000014</v>
      </c>
      <c r="L209" s="341">
        <v>8237.5231744000012</v>
      </c>
      <c r="M209" s="20"/>
    </row>
    <row r="210" spans="1:13">
      <c r="A210" s="40"/>
      <c r="B210" s="388" t="s">
        <v>1297</v>
      </c>
      <c r="C210" s="185" t="s">
        <v>1298</v>
      </c>
      <c r="D210" s="519">
        <v>1.26</v>
      </c>
      <c r="E210" s="520">
        <v>1.741816901408451</v>
      </c>
      <c r="F210" s="377">
        <v>7731.2614240000003</v>
      </c>
      <c r="G210" s="330">
        <v>7731.2614240000003</v>
      </c>
      <c r="H210" s="330">
        <v>7731.2614240000003</v>
      </c>
      <c r="I210" s="483">
        <v>7731.2614240000003</v>
      </c>
      <c r="J210" s="340">
        <v>7868.3583840000001</v>
      </c>
      <c r="K210" s="340">
        <v>7868.3583840000001</v>
      </c>
      <c r="L210" s="341">
        <v>8005.4553440000009</v>
      </c>
      <c r="M210" s="5"/>
    </row>
    <row r="211" spans="1:13" ht="15.75" thickBot="1">
      <c r="A211" s="41"/>
      <c r="B211" s="389" t="s">
        <v>1299</v>
      </c>
      <c r="C211" s="193" t="s">
        <v>1300</v>
      </c>
      <c r="D211" s="522">
        <v>1.22</v>
      </c>
      <c r="E211" s="523">
        <v>1.6865211267605635</v>
      </c>
      <c r="F211" s="426">
        <v>7463.2653584000009</v>
      </c>
      <c r="G211" s="354">
        <v>7463.2653584000009</v>
      </c>
      <c r="H211" s="354">
        <v>7463.2653584000009</v>
      </c>
      <c r="I211" s="489">
        <v>7463.2653584000009</v>
      </c>
      <c r="J211" s="355">
        <v>7596.0780384000009</v>
      </c>
      <c r="K211" s="355">
        <v>7596.0780384000009</v>
      </c>
      <c r="L211" s="356">
        <v>7728.8907184000009</v>
      </c>
      <c r="M211" s="18"/>
    </row>
    <row r="212" spans="1:13">
      <c r="A212" s="19"/>
      <c r="B212" s="386" t="s">
        <v>1301</v>
      </c>
      <c r="C212" s="201" t="s">
        <v>1302</v>
      </c>
      <c r="D212" s="524">
        <v>1.18</v>
      </c>
      <c r="E212" s="525">
        <v>1.6359999999999999</v>
      </c>
      <c r="F212" s="428">
        <v>7239.7660880000003</v>
      </c>
      <c r="G212" s="349">
        <v>7239.7660880000003</v>
      </c>
      <c r="H212" s="349">
        <v>7239.7660880000003</v>
      </c>
      <c r="I212" s="488">
        <v>7239.7660880000003</v>
      </c>
      <c r="J212" s="349">
        <v>7239.7660880000003</v>
      </c>
      <c r="K212" s="349">
        <v>7239.7660880000003</v>
      </c>
      <c r="L212" s="351">
        <v>7368.2944880000014</v>
      </c>
      <c r="M212" s="20"/>
    </row>
    <row r="213" spans="1:13">
      <c r="A213" s="4"/>
      <c r="B213" s="388" t="s">
        <v>1303</v>
      </c>
      <c r="C213" s="247" t="s">
        <v>1304</v>
      </c>
      <c r="D213" s="527">
        <v>1.1399999999999999</v>
      </c>
      <c r="E213" s="531">
        <v>1.5805423728813559</v>
      </c>
      <c r="F213" s="380">
        <v>7016.2668175999988</v>
      </c>
      <c r="G213" s="345">
        <v>7016.2668175999988</v>
      </c>
      <c r="H213" s="345">
        <v>7016.2668175999988</v>
      </c>
      <c r="I213" s="490">
        <v>7016.2668175999988</v>
      </c>
      <c r="J213" s="345">
        <v>7016.2668175999988</v>
      </c>
      <c r="K213" s="345">
        <v>7016.2668175999988</v>
      </c>
      <c r="L213" s="341">
        <v>7140.5109375999991</v>
      </c>
      <c r="M213" s="5"/>
    </row>
    <row r="214" spans="1:13">
      <c r="A214" s="10"/>
      <c r="B214" s="388" t="s">
        <v>1305</v>
      </c>
      <c r="C214" s="247" t="s">
        <v>1306</v>
      </c>
      <c r="D214" s="527">
        <v>1.1000000000000001</v>
      </c>
      <c r="E214" s="531">
        <v>1.5250847457627121</v>
      </c>
      <c r="F214" s="380">
        <v>6792.767547200001</v>
      </c>
      <c r="G214" s="345">
        <v>6792.767547200001</v>
      </c>
      <c r="H214" s="345">
        <v>6792.767547200001</v>
      </c>
      <c r="I214" s="490">
        <v>6792.767547200001</v>
      </c>
      <c r="J214" s="345">
        <v>6792.767547200001</v>
      </c>
      <c r="K214" s="345">
        <v>6792.767547200001</v>
      </c>
      <c r="L214" s="341">
        <v>6912.7273872000005</v>
      </c>
      <c r="M214" s="5"/>
    </row>
    <row r="215" spans="1:13">
      <c r="A215" s="12"/>
      <c r="B215" s="388" t="s">
        <v>1307</v>
      </c>
      <c r="C215" s="247" t="s">
        <v>1308</v>
      </c>
      <c r="D215" s="527">
        <v>1.06</v>
      </c>
      <c r="E215" s="531">
        <v>1.4696271186440679</v>
      </c>
      <c r="F215" s="380">
        <v>6569.2682768000013</v>
      </c>
      <c r="G215" s="345">
        <v>6569.2682768000013</v>
      </c>
      <c r="H215" s="345">
        <v>6569.2682768000013</v>
      </c>
      <c r="I215" s="490">
        <v>6569.2682768000013</v>
      </c>
      <c r="J215" s="345">
        <v>6569.2682768000013</v>
      </c>
      <c r="K215" s="345">
        <v>6569.2682768000013</v>
      </c>
      <c r="L215" s="341">
        <v>6684.9438367999992</v>
      </c>
      <c r="M215" s="5"/>
    </row>
    <row r="216" spans="1:13">
      <c r="A216" s="4"/>
      <c r="B216" s="388" t="s">
        <v>1309</v>
      </c>
      <c r="C216" s="247" t="s">
        <v>1310</v>
      </c>
      <c r="D216" s="527">
        <v>1.02</v>
      </c>
      <c r="E216" s="531">
        <v>1.4141694915254237</v>
      </c>
      <c r="F216" s="380">
        <v>6345.7690063999999</v>
      </c>
      <c r="G216" s="345">
        <v>6345.7690063999999</v>
      </c>
      <c r="H216" s="345">
        <v>6345.7690063999999</v>
      </c>
      <c r="I216" s="490">
        <v>6345.7690063999999</v>
      </c>
      <c r="J216" s="345">
        <v>6345.7690063999999</v>
      </c>
      <c r="K216" s="345">
        <v>6345.7690063999999</v>
      </c>
      <c r="L216" s="341">
        <v>6457.1602863999997</v>
      </c>
      <c r="M216" s="18"/>
    </row>
    <row r="217" spans="1:13" ht="15.75" thickBot="1">
      <c r="A217" s="12"/>
      <c r="B217" s="389" t="s">
        <v>1311</v>
      </c>
      <c r="C217" s="193" t="s">
        <v>1312</v>
      </c>
      <c r="D217" s="528">
        <v>0.98</v>
      </c>
      <c r="E217" s="523">
        <v>1.3587118644067795</v>
      </c>
      <c r="F217" s="426">
        <v>6077.7729408000005</v>
      </c>
      <c r="G217" s="354">
        <v>6077.7729408000005</v>
      </c>
      <c r="H217" s="354">
        <v>6077.7729408000005</v>
      </c>
      <c r="I217" s="489">
        <v>6077.7729408000005</v>
      </c>
      <c r="J217" s="354">
        <v>6077.7729408000005</v>
      </c>
      <c r="K217" s="354">
        <v>6077.7729408000005</v>
      </c>
      <c r="L217" s="356">
        <v>6184.8799408000004</v>
      </c>
      <c r="M217" s="20"/>
    </row>
    <row r="218" spans="1:13">
      <c r="A218" s="12"/>
      <c r="B218" s="386" t="s">
        <v>1313</v>
      </c>
      <c r="C218" s="201" t="s">
        <v>1314</v>
      </c>
      <c r="D218" s="524">
        <v>0.94</v>
      </c>
      <c r="E218" s="525">
        <v>1.3080000000000001</v>
      </c>
      <c r="F218" s="348">
        <v>5854.2736704000008</v>
      </c>
      <c r="G218" s="529">
        <v>5854.2736704000008</v>
      </c>
      <c r="H218" s="529">
        <v>5854.2736704000008</v>
      </c>
      <c r="I218" s="545">
        <v>5854.2736704000008</v>
      </c>
      <c r="J218" s="529">
        <v>5854.2736704000008</v>
      </c>
      <c r="K218" s="529">
        <v>5854.2736704000008</v>
      </c>
      <c r="L218" s="341">
        <v>5854.2736704000008</v>
      </c>
      <c r="M218" s="20"/>
    </row>
    <row r="219" spans="1:13">
      <c r="A219" s="10"/>
      <c r="B219" s="388" t="s">
        <v>1315</v>
      </c>
      <c r="C219" s="185" t="s">
        <v>1316</v>
      </c>
      <c r="D219" s="526">
        <v>0.9</v>
      </c>
      <c r="E219" s="520">
        <v>1.252340425531915</v>
      </c>
      <c r="F219" s="328">
        <v>5630.7744000000002</v>
      </c>
      <c r="G219" s="329">
        <v>5630.7744000000002</v>
      </c>
      <c r="H219" s="329">
        <v>5630.7744000000002</v>
      </c>
      <c r="I219" s="480">
        <v>5630.7744000000002</v>
      </c>
      <c r="J219" s="329">
        <v>5630.7744000000002</v>
      </c>
      <c r="K219" s="329">
        <v>5630.7744000000002</v>
      </c>
      <c r="L219" s="341">
        <v>5630.7744000000002</v>
      </c>
      <c r="M219" s="5"/>
    </row>
    <row r="220" spans="1:13">
      <c r="A220" s="4"/>
      <c r="B220" s="388" t="s">
        <v>1317</v>
      </c>
      <c r="C220" s="185" t="s">
        <v>1318</v>
      </c>
      <c r="D220" s="526">
        <v>0.86</v>
      </c>
      <c r="E220" s="520">
        <v>1.1966808510638298</v>
      </c>
      <c r="F220" s="377">
        <v>5407.2751295999997</v>
      </c>
      <c r="G220" s="330">
        <v>5407.2751295999997</v>
      </c>
      <c r="H220" s="330">
        <v>5407.2751295999997</v>
      </c>
      <c r="I220" s="483">
        <v>5407.2751295999997</v>
      </c>
      <c r="J220" s="330">
        <v>5407.2751295999997</v>
      </c>
      <c r="K220" s="330">
        <v>5407.2751295999997</v>
      </c>
      <c r="L220" s="394">
        <v>5407.2751295999997</v>
      </c>
      <c r="M220" s="18"/>
    </row>
    <row r="221" spans="1:13">
      <c r="A221" s="4"/>
      <c r="B221" s="388" t="s">
        <v>1319</v>
      </c>
      <c r="C221" s="185" t="s">
        <v>1320</v>
      </c>
      <c r="D221" s="526">
        <v>0.82</v>
      </c>
      <c r="E221" s="520">
        <v>1.1410212765957448</v>
      </c>
      <c r="F221" s="377">
        <v>5183.7758592000009</v>
      </c>
      <c r="G221" s="330">
        <v>5183.7758592000009</v>
      </c>
      <c r="H221" s="330">
        <v>5183.7758592000009</v>
      </c>
      <c r="I221" s="483">
        <v>5183.7758592000009</v>
      </c>
      <c r="J221" s="330">
        <v>5183.7758592000009</v>
      </c>
      <c r="K221" s="330">
        <v>5183.7758592000009</v>
      </c>
      <c r="L221" s="394">
        <v>5183.7758592000009</v>
      </c>
      <c r="M221" s="18"/>
    </row>
    <row r="222" spans="1:13">
      <c r="A222" s="19"/>
      <c r="B222" s="388" t="s">
        <v>1321</v>
      </c>
      <c r="C222" s="185" t="s">
        <v>1322</v>
      </c>
      <c r="D222" s="526">
        <v>0.78</v>
      </c>
      <c r="E222" s="520">
        <v>1.0853617021276598</v>
      </c>
      <c r="F222" s="377">
        <v>4960.2765888000013</v>
      </c>
      <c r="G222" s="330">
        <v>4960.2765888000013</v>
      </c>
      <c r="H222" s="330">
        <v>4960.2765888000013</v>
      </c>
      <c r="I222" s="483">
        <v>4960.2765888000013</v>
      </c>
      <c r="J222" s="330">
        <v>4960.2765888000013</v>
      </c>
      <c r="K222" s="330">
        <v>4960.2765888000013</v>
      </c>
      <c r="L222" s="394">
        <v>4960.2765888000013</v>
      </c>
      <c r="M222" s="11"/>
    </row>
    <row r="223" spans="1:13">
      <c r="A223" s="37"/>
      <c r="B223" s="388" t="s">
        <v>1323</v>
      </c>
      <c r="C223" s="185" t="s">
        <v>1324</v>
      </c>
      <c r="D223" s="526">
        <v>0.74</v>
      </c>
      <c r="E223" s="520">
        <v>1.0297021276595746</v>
      </c>
      <c r="F223" s="377">
        <v>4692.2805232000001</v>
      </c>
      <c r="G223" s="330">
        <v>4692.2805232000001</v>
      </c>
      <c r="H223" s="330">
        <v>4692.2805232000001</v>
      </c>
      <c r="I223" s="483">
        <v>4692.2805232000001</v>
      </c>
      <c r="J223" s="330">
        <v>4692.2805232000001</v>
      </c>
      <c r="K223" s="330">
        <v>4692.2805232000001</v>
      </c>
      <c r="L223" s="394">
        <v>4692.2805232000001</v>
      </c>
      <c r="M223" s="20"/>
    </row>
    <row r="224" spans="1:13">
      <c r="A224" s="37"/>
      <c r="B224" s="388" t="s">
        <v>1325</v>
      </c>
      <c r="C224" s="185" t="s">
        <v>1326</v>
      </c>
      <c r="D224" s="526">
        <v>0.7</v>
      </c>
      <c r="E224" s="520">
        <v>0.97404255319148936</v>
      </c>
      <c r="F224" s="377">
        <v>4468.7812527999995</v>
      </c>
      <c r="G224" s="330">
        <v>4468.7812527999995</v>
      </c>
      <c r="H224" s="330">
        <v>4468.7812527999995</v>
      </c>
      <c r="I224" s="483">
        <v>4468.7812527999995</v>
      </c>
      <c r="J224" s="330">
        <v>4468.7812527999995</v>
      </c>
      <c r="K224" s="330">
        <v>4468.7812527999995</v>
      </c>
      <c r="L224" s="394">
        <v>4468.7812527999995</v>
      </c>
      <c r="M224" s="11"/>
    </row>
    <row r="225" spans="1:13">
      <c r="A225" s="40"/>
      <c r="B225" s="388" t="s">
        <v>1327</v>
      </c>
      <c r="C225" s="185" t="s">
        <v>1328</v>
      </c>
      <c r="D225" s="526">
        <v>0.67</v>
      </c>
      <c r="E225" s="520">
        <v>0.93229787234042572</v>
      </c>
      <c r="F225" s="377">
        <v>4272.4819823999997</v>
      </c>
      <c r="G225" s="330">
        <v>4272.4819823999997</v>
      </c>
      <c r="H225" s="330">
        <v>4272.4819823999997</v>
      </c>
      <c r="I225" s="483">
        <v>4272.4819823999997</v>
      </c>
      <c r="J225" s="330">
        <v>4272.4819823999997</v>
      </c>
      <c r="K225" s="330">
        <v>4272.4819823999997</v>
      </c>
      <c r="L225" s="394">
        <v>4272.4819823999997</v>
      </c>
      <c r="M225" s="11"/>
    </row>
    <row r="226" spans="1:13" ht="15.75" thickBot="1">
      <c r="A226" s="40"/>
      <c r="B226" s="389" t="s">
        <v>1329</v>
      </c>
      <c r="C226" s="193" t="s">
        <v>1330</v>
      </c>
      <c r="D226" s="528">
        <v>0.63</v>
      </c>
      <c r="E226" s="523">
        <v>0.8766382978723406</v>
      </c>
      <c r="F226" s="385">
        <v>4048.9827119999995</v>
      </c>
      <c r="G226" s="333">
        <v>4048.9827119999995</v>
      </c>
      <c r="H226" s="333">
        <v>4048.9827119999995</v>
      </c>
      <c r="I226" s="485">
        <v>4048.9827119999995</v>
      </c>
      <c r="J226" s="333">
        <v>4048.9827119999995</v>
      </c>
      <c r="K226" s="333">
        <v>4048.9827119999995</v>
      </c>
      <c r="L226" s="543">
        <v>4048.9827119999995</v>
      </c>
      <c r="M226" s="11"/>
    </row>
    <row r="227" spans="1:13" ht="3.75" customHeight="1" thickBot="1">
      <c r="A227" s="26"/>
      <c r="B227" s="26"/>
      <c r="C227" s="27"/>
      <c r="D227" s="28"/>
      <c r="E227" s="29"/>
      <c r="F227" s="30"/>
      <c r="G227" s="31"/>
      <c r="H227" s="32"/>
      <c r="I227" s="33"/>
      <c r="J227" s="34"/>
      <c r="K227" s="32"/>
      <c r="L227" s="35"/>
      <c r="M227" s="54"/>
    </row>
  </sheetData>
  <mergeCells count="15">
    <mergeCell ref="B15:L15"/>
    <mergeCell ref="B121:L121"/>
    <mergeCell ref="B9:L9"/>
    <mergeCell ref="B10:L10"/>
    <mergeCell ref="B11:B14"/>
    <mergeCell ref="C11:C14"/>
    <mergeCell ref="D11:D14"/>
    <mergeCell ref="E11:E14"/>
    <mergeCell ref="F11:L13"/>
    <mergeCell ref="F6:L6"/>
    <mergeCell ref="B2:D2"/>
    <mergeCell ref="H2:L3"/>
    <mergeCell ref="B3:D3"/>
    <mergeCell ref="H4:L4"/>
    <mergeCell ref="H5:L5"/>
  </mergeCells>
  <hyperlinks>
    <hyperlink ref="H4" r:id="rId1"/>
  </hyperlinks>
  <pageMargins left="0.70866141732283472" right="0.70866141732283472" top="0.74803149606299213" bottom="0.74803149606299213" header="0.31496062992125984" footer="0.31496062992125984"/>
  <pageSetup paperSize="9" scale="80" orientation="portrait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workbookViewId="0">
      <selection activeCell="P60" sqref="P60"/>
    </sheetView>
  </sheetViews>
  <sheetFormatPr defaultRowHeight="15"/>
  <cols>
    <col min="1" max="1" width="0.5703125" customWidth="1"/>
    <col min="4" max="4" width="6.28515625" customWidth="1"/>
    <col min="7" max="7" width="5.7109375" hidden="1" customWidth="1"/>
    <col min="9" max="9" width="7.140625" customWidth="1"/>
    <col min="10" max="10" width="14.5703125" customWidth="1"/>
    <col min="12" max="12" width="13.7109375" customWidth="1"/>
    <col min="13" max="13" width="0.7109375" customWidth="1"/>
    <col min="15" max="15" width="11.85546875" customWidth="1"/>
    <col min="16" max="16" width="13.85546875" customWidth="1"/>
  </cols>
  <sheetData>
    <row r="1" spans="1:19" ht="4.5" customHeight="1" thickBot="1">
      <c r="A1" s="1"/>
      <c r="B1" s="50"/>
      <c r="C1" s="72"/>
      <c r="D1" s="49"/>
      <c r="E1" s="2"/>
      <c r="F1" s="48"/>
      <c r="G1" s="3"/>
      <c r="H1" s="49"/>
      <c r="I1" s="50"/>
      <c r="J1" s="51"/>
      <c r="K1" s="49"/>
      <c r="L1" s="52"/>
      <c r="M1" s="73"/>
    </row>
    <row r="2" spans="1:19">
      <c r="A2" s="10"/>
      <c r="B2" s="722" t="s">
        <v>1332</v>
      </c>
      <c r="C2" s="723"/>
      <c r="D2" s="723"/>
      <c r="E2" s="86"/>
      <c r="F2" s="86"/>
      <c r="G2" s="86"/>
      <c r="H2" s="724" t="s">
        <v>1716</v>
      </c>
      <c r="I2" s="725"/>
      <c r="J2" s="725"/>
      <c r="K2" s="725"/>
      <c r="L2" s="726"/>
      <c r="M2" s="5"/>
    </row>
    <row r="3" spans="1:19">
      <c r="A3" s="12"/>
      <c r="B3" s="729" t="s">
        <v>1334</v>
      </c>
      <c r="C3" s="730"/>
      <c r="D3" s="730"/>
      <c r="E3" s="88"/>
      <c r="F3" s="88"/>
      <c r="G3" s="88"/>
      <c r="H3" s="727"/>
      <c r="I3" s="727"/>
      <c r="J3" s="727"/>
      <c r="K3" s="727"/>
      <c r="L3" s="728"/>
      <c r="M3" s="20"/>
    </row>
    <row r="4" spans="1:19">
      <c r="A4" s="12"/>
      <c r="B4" s="87"/>
      <c r="C4" s="88"/>
      <c r="D4" s="88"/>
      <c r="E4" s="88"/>
      <c r="F4" s="88"/>
      <c r="G4" s="88"/>
      <c r="H4" s="731" t="s">
        <v>1333</v>
      </c>
      <c r="I4" s="731"/>
      <c r="J4" s="731"/>
      <c r="K4" s="731"/>
      <c r="L4" s="732"/>
      <c r="M4" s="20"/>
    </row>
    <row r="5" spans="1:19">
      <c r="A5" s="19"/>
      <c r="B5" s="89"/>
      <c r="C5" s="90"/>
      <c r="D5" s="90"/>
      <c r="E5" s="90"/>
      <c r="F5" s="76"/>
      <c r="G5" s="77"/>
      <c r="H5" s="731"/>
      <c r="I5" s="731"/>
      <c r="J5" s="731"/>
      <c r="K5" s="731"/>
      <c r="L5" s="732"/>
      <c r="M5" s="11"/>
    </row>
    <row r="6" spans="1:19">
      <c r="A6" s="4"/>
      <c r="B6" s="89"/>
      <c r="C6" s="90"/>
      <c r="D6" s="90"/>
      <c r="E6" s="90"/>
      <c r="F6" s="731"/>
      <c r="G6" s="761"/>
      <c r="H6" s="761"/>
      <c r="I6" s="761"/>
      <c r="J6" s="761"/>
      <c r="K6" s="761"/>
      <c r="L6" s="743"/>
      <c r="M6" s="18"/>
    </row>
    <row r="7" spans="1:19">
      <c r="A7" s="19"/>
      <c r="B7" s="89"/>
      <c r="C7" s="90"/>
      <c r="D7" s="90"/>
      <c r="E7" s="90"/>
      <c r="F7" s="76"/>
      <c r="G7" s="77"/>
      <c r="H7" s="82"/>
      <c r="I7" s="82"/>
      <c r="J7" s="82"/>
      <c r="K7" s="82"/>
      <c r="L7" s="83"/>
      <c r="M7" s="11"/>
    </row>
    <row r="8" spans="1:19" ht="15.75" thickBot="1">
      <c r="A8" s="12"/>
      <c r="B8" s="91"/>
      <c r="C8" s="92"/>
      <c r="D8" s="92"/>
      <c r="E8" s="92"/>
      <c r="F8" s="80"/>
      <c r="G8" s="81"/>
      <c r="H8" s="84"/>
      <c r="I8" s="84"/>
      <c r="J8" s="84"/>
      <c r="K8" s="84"/>
      <c r="L8" s="85"/>
      <c r="M8" s="20"/>
    </row>
    <row r="9" spans="1:19" ht="3.75" customHeight="1" thickBot="1">
      <c r="A9" s="111"/>
      <c r="B9" s="112"/>
      <c r="C9" s="137"/>
      <c r="D9" s="137"/>
      <c r="E9" s="113"/>
      <c r="F9" s="113"/>
      <c r="G9" s="113"/>
      <c r="H9" s="114"/>
      <c r="I9" s="114"/>
      <c r="J9" s="115"/>
      <c r="K9" s="115"/>
      <c r="L9" s="148"/>
      <c r="M9" s="116"/>
    </row>
    <row r="10" spans="1:19" ht="33" customHeight="1">
      <c r="A10" s="117"/>
      <c r="B10" s="828" t="s">
        <v>1464</v>
      </c>
      <c r="C10" s="829"/>
      <c r="D10" s="830"/>
      <c r="E10" s="837" t="s">
        <v>1455</v>
      </c>
      <c r="F10" s="858"/>
      <c r="G10" s="838"/>
      <c r="H10" s="837" t="s">
        <v>1498</v>
      </c>
      <c r="I10" s="838"/>
      <c r="J10" s="848" t="s">
        <v>1500</v>
      </c>
      <c r="K10" s="843" t="s">
        <v>1499</v>
      </c>
      <c r="L10" s="781"/>
      <c r="M10" s="118"/>
    </row>
    <row r="11" spans="1:19">
      <c r="A11" s="117"/>
      <c r="B11" s="831"/>
      <c r="C11" s="832"/>
      <c r="D11" s="833"/>
      <c r="E11" s="839"/>
      <c r="F11" s="859"/>
      <c r="G11" s="840"/>
      <c r="H11" s="839"/>
      <c r="I11" s="840"/>
      <c r="J11" s="849"/>
      <c r="K11" s="844"/>
      <c r="L11" s="845"/>
      <c r="M11" s="118"/>
    </row>
    <row r="12" spans="1:19" ht="10.5" customHeight="1" thickBot="1">
      <c r="A12" s="117"/>
      <c r="B12" s="834"/>
      <c r="C12" s="835"/>
      <c r="D12" s="836"/>
      <c r="E12" s="841"/>
      <c r="F12" s="860"/>
      <c r="G12" s="842"/>
      <c r="H12" s="841"/>
      <c r="I12" s="842"/>
      <c r="J12" s="850"/>
      <c r="K12" s="846"/>
      <c r="L12" s="847"/>
      <c r="M12" s="118"/>
    </row>
    <row r="13" spans="1:19" ht="15.75" customHeight="1" thickBot="1">
      <c r="A13" s="119"/>
      <c r="B13" s="768" t="s">
        <v>1465</v>
      </c>
      <c r="C13" s="769"/>
      <c r="D13" s="769"/>
      <c r="E13" s="769"/>
      <c r="F13" s="769"/>
      <c r="G13" s="769"/>
      <c r="H13" s="769"/>
      <c r="I13" s="769"/>
      <c r="J13" s="769"/>
      <c r="K13" s="769"/>
      <c r="L13" s="770"/>
      <c r="M13" s="120"/>
      <c r="O13" s="709"/>
      <c r="P13" s="709"/>
    </row>
    <row r="14" spans="1:19" ht="15.75" thickBot="1">
      <c r="A14" s="121"/>
      <c r="B14" s="777" t="s">
        <v>1466</v>
      </c>
      <c r="C14" s="778"/>
      <c r="D14" s="778"/>
      <c r="E14" s="853" t="s">
        <v>1467</v>
      </c>
      <c r="F14" s="854"/>
      <c r="G14" s="855"/>
      <c r="H14" s="851">
        <v>0.40600000000000003</v>
      </c>
      <c r="I14" s="852"/>
      <c r="J14" s="682">
        <v>0.97</v>
      </c>
      <c r="K14" s="856">
        <v>1768.3208096000001</v>
      </c>
      <c r="L14" s="857"/>
      <c r="M14" s="118"/>
      <c r="O14" s="709"/>
      <c r="P14" s="709"/>
      <c r="Q14" s="150"/>
      <c r="R14" s="94"/>
      <c r="S14" s="152"/>
    </row>
    <row r="15" spans="1:19">
      <c r="A15" s="122"/>
      <c r="B15" s="771" t="s">
        <v>1468</v>
      </c>
      <c r="C15" s="772"/>
      <c r="D15" s="772"/>
      <c r="E15" s="801" t="s">
        <v>1469</v>
      </c>
      <c r="F15" s="802"/>
      <c r="G15" s="803"/>
      <c r="H15" s="794">
        <v>0.54300000000000004</v>
      </c>
      <c r="I15" s="795"/>
      <c r="J15" s="680">
        <v>1.3</v>
      </c>
      <c r="K15" s="810">
        <v>2384.4633487999999</v>
      </c>
      <c r="L15" s="811"/>
      <c r="M15" s="118"/>
      <c r="O15" s="709"/>
      <c r="P15" s="709"/>
      <c r="Q15" s="150"/>
      <c r="R15" s="94"/>
      <c r="S15" s="152"/>
    </row>
    <row r="16" spans="1:19">
      <c r="A16" s="123"/>
      <c r="B16" s="771" t="s">
        <v>1470</v>
      </c>
      <c r="C16" s="772"/>
      <c r="D16" s="772"/>
      <c r="E16" s="801" t="s">
        <v>1471</v>
      </c>
      <c r="F16" s="802"/>
      <c r="G16" s="803"/>
      <c r="H16" s="794">
        <v>0.67900000000000005</v>
      </c>
      <c r="I16" s="795"/>
      <c r="J16" s="680">
        <v>1.63</v>
      </c>
      <c r="K16" s="810">
        <v>2966.0136264000002</v>
      </c>
      <c r="L16" s="811"/>
      <c r="M16" s="124"/>
      <c r="O16" s="709"/>
      <c r="P16" s="709"/>
      <c r="Q16" s="150"/>
      <c r="R16" s="94"/>
      <c r="S16" s="152"/>
    </row>
    <row r="17" spans="1:19">
      <c r="A17" s="111"/>
      <c r="B17" s="771" t="s">
        <v>1472</v>
      </c>
      <c r="C17" s="772"/>
      <c r="D17" s="772"/>
      <c r="E17" s="801" t="s">
        <v>1473</v>
      </c>
      <c r="F17" s="802"/>
      <c r="G17" s="803"/>
      <c r="H17" s="794">
        <v>0.81499999999999995</v>
      </c>
      <c r="I17" s="795"/>
      <c r="J17" s="680">
        <v>1.96</v>
      </c>
      <c r="K17" s="810">
        <v>3524.316804</v>
      </c>
      <c r="L17" s="811"/>
      <c r="M17" s="125"/>
      <c r="O17" s="709"/>
      <c r="P17" s="709"/>
      <c r="Q17" s="150"/>
      <c r="R17" s="94"/>
      <c r="S17" s="152"/>
    </row>
    <row r="18" spans="1:19">
      <c r="A18" s="126"/>
      <c r="B18" s="771" t="s">
        <v>1474</v>
      </c>
      <c r="C18" s="772"/>
      <c r="D18" s="772"/>
      <c r="E18" s="801" t="s">
        <v>1475</v>
      </c>
      <c r="F18" s="802"/>
      <c r="G18" s="803"/>
      <c r="H18" s="794">
        <v>0.20499999999999999</v>
      </c>
      <c r="I18" s="795"/>
      <c r="J18" s="680">
        <v>0.49</v>
      </c>
      <c r="K18" s="810">
        <v>1090.4791279999999</v>
      </c>
      <c r="L18" s="811"/>
      <c r="M18" s="127"/>
      <c r="O18" s="709"/>
      <c r="P18" s="709"/>
      <c r="Q18" s="150"/>
      <c r="R18" s="94"/>
      <c r="S18" s="152"/>
    </row>
    <row r="19" spans="1:19">
      <c r="A19" s="117"/>
      <c r="B19" s="771" t="s">
        <v>1476</v>
      </c>
      <c r="C19" s="772"/>
      <c r="D19" s="772"/>
      <c r="E19" s="801" t="s">
        <v>1477</v>
      </c>
      <c r="F19" s="802"/>
      <c r="G19" s="803"/>
      <c r="H19" s="794">
        <v>0.26500000000000001</v>
      </c>
      <c r="I19" s="795"/>
      <c r="J19" s="680">
        <v>0.64</v>
      </c>
      <c r="K19" s="810">
        <v>1448.180824</v>
      </c>
      <c r="L19" s="811"/>
      <c r="M19" s="125"/>
      <c r="O19" s="709"/>
      <c r="P19" s="709"/>
      <c r="Q19" s="150"/>
      <c r="R19" s="94"/>
      <c r="S19" s="152"/>
    </row>
    <row r="20" spans="1:19" ht="15.75" thickBot="1">
      <c r="A20" s="128"/>
      <c r="B20" s="771" t="s">
        <v>1478</v>
      </c>
      <c r="C20" s="772"/>
      <c r="D20" s="772"/>
      <c r="E20" s="801" t="s">
        <v>1479</v>
      </c>
      <c r="F20" s="802"/>
      <c r="G20" s="803"/>
      <c r="H20" s="794">
        <v>0.33100000000000002</v>
      </c>
      <c r="I20" s="795"/>
      <c r="J20" s="680">
        <v>0.79</v>
      </c>
      <c r="K20" s="810">
        <v>1797.5686896000002</v>
      </c>
      <c r="L20" s="811"/>
      <c r="M20" s="129"/>
      <c r="O20" s="709"/>
      <c r="P20" s="709"/>
      <c r="Q20" s="150"/>
      <c r="R20" s="94"/>
      <c r="S20" s="152"/>
    </row>
    <row r="21" spans="1:19" ht="15.75" thickBot="1">
      <c r="A21" s="130"/>
      <c r="B21" s="771" t="s">
        <v>1480</v>
      </c>
      <c r="C21" s="772"/>
      <c r="D21" s="772"/>
      <c r="E21" s="801" t="s">
        <v>1481</v>
      </c>
      <c r="F21" s="802"/>
      <c r="G21" s="803"/>
      <c r="H21" s="794">
        <v>0.39800000000000002</v>
      </c>
      <c r="I21" s="795"/>
      <c r="J21" s="680">
        <v>0.96</v>
      </c>
      <c r="K21" s="810">
        <v>2182.1359167999999</v>
      </c>
      <c r="L21" s="811"/>
      <c r="M21" s="131"/>
      <c r="O21" s="709"/>
      <c r="P21" s="709"/>
      <c r="Q21" s="150"/>
      <c r="R21" s="94"/>
      <c r="S21" s="152"/>
    </row>
    <row r="22" spans="1:19">
      <c r="A22" s="132"/>
      <c r="B22" s="771" t="s">
        <v>1482</v>
      </c>
      <c r="C22" s="772"/>
      <c r="D22" s="772"/>
      <c r="E22" s="801" t="s">
        <v>1483</v>
      </c>
      <c r="F22" s="802"/>
      <c r="G22" s="803"/>
      <c r="H22" s="794">
        <v>0.14599999999999999</v>
      </c>
      <c r="I22" s="795"/>
      <c r="J22" s="680">
        <v>0.35</v>
      </c>
      <c r="K22" s="810">
        <v>811.89659359999996</v>
      </c>
      <c r="L22" s="811"/>
      <c r="M22" s="133"/>
      <c r="O22" s="709"/>
      <c r="P22" s="709"/>
      <c r="Q22" s="150"/>
      <c r="R22" s="94"/>
      <c r="S22" s="152"/>
    </row>
    <row r="23" spans="1:19">
      <c r="A23" s="119"/>
      <c r="B23" s="771" t="s">
        <v>1484</v>
      </c>
      <c r="C23" s="772"/>
      <c r="D23" s="772"/>
      <c r="E23" s="801" t="s">
        <v>1485</v>
      </c>
      <c r="F23" s="802"/>
      <c r="G23" s="803"/>
      <c r="H23" s="794">
        <v>0.19500000000000001</v>
      </c>
      <c r="I23" s="795"/>
      <c r="J23" s="680">
        <v>0.47</v>
      </c>
      <c r="K23" s="810">
        <v>1060.725312</v>
      </c>
      <c r="L23" s="811"/>
      <c r="M23" s="120"/>
      <c r="O23" s="709"/>
      <c r="P23" s="709"/>
      <c r="Q23" s="150"/>
      <c r="R23" s="94"/>
      <c r="S23" s="152"/>
    </row>
    <row r="24" spans="1:19">
      <c r="A24" s="128"/>
      <c r="B24" s="771" t="s">
        <v>1486</v>
      </c>
      <c r="C24" s="772"/>
      <c r="D24" s="772"/>
      <c r="E24" s="801" t="s">
        <v>1487</v>
      </c>
      <c r="F24" s="802"/>
      <c r="G24" s="803"/>
      <c r="H24" s="794">
        <v>0.24399999999999999</v>
      </c>
      <c r="I24" s="795"/>
      <c r="J24" s="680">
        <v>0.59</v>
      </c>
      <c r="K24" s="810">
        <v>1315.7340304000002</v>
      </c>
      <c r="L24" s="811"/>
      <c r="M24" s="134"/>
      <c r="O24" s="709"/>
      <c r="P24" s="709"/>
      <c r="Q24" s="150"/>
      <c r="R24" s="94"/>
      <c r="S24" s="152"/>
    </row>
    <row r="25" spans="1:19">
      <c r="A25" s="117"/>
      <c r="B25" s="771" t="s">
        <v>1488</v>
      </c>
      <c r="C25" s="772"/>
      <c r="D25" s="772"/>
      <c r="E25" s="801" t="s">
        <v>1489</v>
      </c>
      <c r="F25" s="802"/>
      <c r="G25" s="803"/>
      <c r="H25" s="794">
        <v>0.29299999999999998</v>
      </c>
      <c r="I25" s="795"/>
      <c r="J25" s="680">
        <v>0.7</v>
      </c>
      <c r="K25" s="810">
        <v>1600.9629488000003</v>
      </c>
      <c r="L25" s="811"/>
      <c r="M25" s="124"/>
      <c r="O25" s="709"/>
      <c r="P25" s="709"/>
      <c r="Q25" s="150"/>
      <c r="R25" s="94"/>
      <c r="S25" s="152"/>
    </row>
    <row r="26" spans="1:19">
      <c r="A26" s="119"/>
      <c r="B26" s="771" t="s">
        <v>1490</v>
      </c>
      <c r="C26" s="772"/>
      <c r="D26" s="772"/>
      <c r="E26" s="801" t="s">
        <v>1491</v>
      </c>
      <c r="F26" s="802"/>
      <c r="G26" s="803"/>
      <c r="H26" s="794">
        <v>0.127</v>
      </c>
      <c r="I26" s="795"/>
      <c r="J26" s="680">
        <v>0.31</v>
      </c>
      <c r="K26" s="810">
        <v>692.49932320000005</v>
      </c>
      <c r="L26" s="811"/>
      <c r="M26" s="118"/>
      <c r="O26" s="709"/>
      <c r="P26" s="163"/>
      <c r="S26" s="152"/>
    </row>
    <row r="27" spans="1:19">
      <c r="A27" s="135"/>
      <c r="B27" s="771" t="s">
        <v>1492</v>
      </c>
      <c r="C27" s="772"/>
      <c r="D27" s="772"/>
      <c r="E27" s="801" t="s">
        <v>1493</v>
      </c>
      <c r="F27" s="802"/>
      <c r="G27" s="803"/>
      <c r="H27" s="794">
        <v>0.159</v>
      </c>
      <c r="I27" s="795"/>
      <c r="J27" s="680">
        <v>0.38</v>
      </c>
      <c r="K27" s="810">
        <v>857.24889440000004</v>
      </c>
      <c r="L27" s="811"/>
      <c r="M27" s="120"/>
      <c r="O27" s="709"/>
      <c r="P27" s="163"/>
      <c r="S27" s="152"/>
    </row>
    <row r="28" spans="1:19">
      <c r="A28" s="117"/>
      <c r="B28" s="771" t="s">
        <v>1494</v>
      </c>
      <c r="C28" s="772"/>
      <c r="D28" s="772"/>
      <c r="E28" s="801" t="s">
        <v>1495</v>
      </c>
      <c r="F28" s="802"/>
      <c r="G28" s="803"/>
      <c r="H28" s="794">
        <v>0.191</v>
      </c>
      <c r="I28" s="795"/>
      <c r="J28" s="680">
        <v>0.46</v>
      </c>
      <c r="K28" s="810">
        <v>1075.5584656000001</v>
      </c>
      <c r="L28" s="811"/>
      <c r="M28" s="120"/>
      <c r="O28" s="709"/>
      <c r="P28" s="163"/>
      <c r="S28" s="152"/>
    </row>
    <row r="29" spans="1:19" ht="15.75" thickBot="1">
      <c r="A29" s="128"/>
      <c r="B29" s="771" t="s">
        <v>1496</v>
      </c>
      <c r="C29" s="772"/>
      <c r="D29" s="772"/>
      <c r="E29" s="798" t="s">
        <v>1497</v>
      </c>
      <c r="F29" s="799"/>
      <c r="G29" s="800"/>
      <c r="H29" s="796">
        <v>0.27400000000000002</v>
      </c>
      <c r="I29" s="797"/>
      <c r="J29" s="687">
        <v>0.68500000000000005</v>
      </c>
      <c r="K29" s="812">
        <v>1710.2050784</v>
      </c>
      <c r="L29" s="813"/>
      <c r="M29" s="118"/>
      <c r="O29" s="709"/>
      <c r="P29" s="163"/>
      <c r="S29" s="152"/>
    </row>
    <row r="30" spans="1:19" ht="15.75" customHeight="1" thickBot="1">
      <c r="A30" s="128"/>
      <c r="B30" s="768" t="s">
        <v>1607</v>
      </c>
      <c r="C30" s="769"/>
      <c r="D30" s="769"/>
      <c r="E30" s="769"/>
      <c r="F30" s="769"/>
      <c r="G30" s="769"/>
      <c r="H30" s="769"/>
      <c r="I30" s="769"/>
      <c r="J30" s="769"/>
      <c r="K30" s="769"/>
      <c r="L30" s="770"/>
      <c r="M30" s="134"/>
      <c r="O30" s="709"/>
      <c r="P30" s="709"/>
    </row>
    <row r="31" spans="1:19" ht="15" customHeight="1">
      <c r="A31" s="128"/>
      <c r="B31" s="814" t="s">
        <v>1665</v>
      </c>
      <c r="C31" s="815"/>
      <c r="D31" s="816"/>
      <c r="E31" s="820" t="s">
        <v>1469</v>
      </c>
      <c r="F31" s="821"/>
      <c r="G31" s="822"/>
      <c r="H31" s="820">
        <v>0.49199999999999999</v>
      </c>
      <c r="I31" s="822"/>
      <c r="J31" s="826">
        <v>1.3</v>
      </c>
      <c r="K31" s="790">
        <v>3318</v>
      </c>
      <c r="L31" s="791"/>
      <c r="M31" s="136"/>
      <c r="O31" s="709"/>
      <c r="P31" s="709"/>
    </row>
    <row r="32" spans="1:19" ht="15.75" thickBot="1">
      <c r="A32" s="119"/>
      <c r="B32" s="817"/>
      <c r="C32" s="818"/>
      <c r="D32" s="819"/>
      <c r="E32" s="823"/>
      <c r="F32" s="824"/>
      <c r="G32" s="825"/>
      <c r="H32" s="823"/>
      <c r="I32" s="825"/>
      <c r="J32" s="827"/>
      <c r="K32" s="792"/>
      <c r="L32" s="793"/>
      <c r="M32" s="125"/>
      <c r="O32" s="709"/>
      <c r="P32" s="709"/>
    </row>
    <row r="33" spans="1:17" ht="15.75" customHeight="1" thickBot="1">
      <c r="A33" s="138"/>
      <c r="B33" s="804" t="s">
        <v>1606</v>
      </c>
      <c r="C33" s="805"/>
      <c r="D33" s="805"/>
      <c r="E33" s="805"/>
      <c r="F33" s="805"/>
      <c r="G33" s="805"/>
      <c r="H33" s="805"/>
      <c r="I33" s="805"/>
      <c r="J33" s="805"/>
      <c r="K33" s="805"/>
      <c r="L33" s="806"/>
      <c r="M33" s="125"/>
      <c r="O33" s="709"/>
      <c r="P33" s="709"/>
    </row>
    <row r="34" spans="1:17" ht="22.5" customHeight="1" thickBot="1">
      <c r="A34" s="138"/>
      <c r="B34" s="807" t="s">
        <v>1586</v>
      </c>
      <c r="C34" s="808"/>
      <c r="D34" s="808"/>
      <c r="E34" s="808"/>
      <c r="F34" s="808"/>
      <c r="G34" s="808"/>
      <c r="H34" s="808"/>
      <c r="I34" s="808"/>
      <c r="J34" s="808"/>
      <c r="K34" s="808"/>
      <c r="L34" s="809"/>
      <c r="M34" s="125"/>
      <c r="O34" s="709"/>
      <c r="P34" s="709"/>
    </row>
    <row r="35" spans="1:17" ht="15" customHeight="1">
      <c r="A35" s="139"/>
      <c r="B35" s="784" t="s">
        <v>1604</v>
      </c>
      <c r="C35" s="785"/>
      <c r="D35" s="785"/>
      <c r="E35" s="785"/>
      <c r="F35" s="785"/>
      <c r="G35" s="785"/>
      <c r="H35" s="786"/>
      <c r="I35" s="780" t="s">
        <v>1605</v>
      </c>
      <c r="J35" s="781"/>
      <c r="K35" s="780" t="s">
        <v>1715</v>
      </c>
      <c r="L35" s="781"/>
      <c r="M35" s="127"/>
      <c r="O35" s="709"/>
      <c r="P35" s="709"/>
    </row>
    <row r="36" spans="1:17" ht="41.25" customHeight="1" thickBot="1">
      <c r="A36" s="126"/>
      <c r="B36" s="787"/>
      <c r="C36" s="788"/>
      <c r="D36" s="788"/>
      <c r="E36" s="788"/>
      <c r="F36" s="788"/>
      <c r="G36" s="788"/>
      <c r="H36" s="789"/>
      <c r="I36" s="782"/>
      <c r="J36" s="783"/>
      <c r="K36" s="782"/>
      <c r="L36" s="783"/>
      <c r="M36" s="125"/>
      <c r="O36" s="709"/>
      <c r="P36" s="709"/>
    </row>
    <row r="37" spans="1:17" ht="15.75" customHeight="1" thickBot="1">
      <c r="A37" s="122"/>
      <c r="B37" s="768" t="s">
        <v>1587</v>
      </c>
      <c r="C37" s="769"/>
      <c r="D37" s="769"/>
      <c r="E37" s="769"/>
      <c r="F37" s="769"/>
      <c r="G37" s="769"/>
      <c r="H37" s="769"/>
      <c r="I37" s="769"/>
      <c r="J37" s="769"/>
      <c r="K37" s="769"/>
      <c r="L37" s="770"/>
      <c r="M37" s="141"/>
      <c r="O37" s="709"/>
      <c r="P37" s="709"/>
    </row>
    <row r="38" spans="1:17" ht="15.75" thickBot="1">
      <c r="A38" s="128"/>
      <c r="B38" s="777" t="s">
        <v>1588</v>
      </c>
      <c r="C38" s="778"/>
      <c r="D38" s="778"/>
      <c r="E38" s="778"/>
      <c r="F38" s="778"/>
      <c r="G38" s="778"/>
      <c r="H38" s="779"/>
      <c r="I38" s="766">
        <v>3523.2638000000002</v>
      </c>
      <c r="J38" s="767"/>
      <c r="K38" s="766">
        <v>3752.7004500000007</v>
      </c>
      <c r="L38" s="767"/>
      <c r="M38" s="124"/>
      <c r="O38" s="709"/>
      <c r="P38" s="163"/>
      <c r="Q38" s="152"/>
    </row>
    <row r="39" spans="1:17" ht="15.75" thickBot="1">
      <c r="A39" s="132"/>
      <c r="B39" s="771" t="s">
        <v>1589</v>
      </c>
      <c r="C39" s="772"/>
      <c r="D39" s="772"/>
      <c r="E39" s="772"/>
      <c r="F39" s="772"/>
      <c r="G39" s="772"/>
      <c r="H39" s="773"/>
      <c r="I39" s="764">
        <v>3709.7501999999999</v>
      </c>
      <c r="J39" s="765"/>
      <c r="K39" s="764">
        <v>3926.5376100000003</v>
      </c>
      <c r="L39" s="765"/>
      <c r="M39" s="118"/>
      <c r="O39" s="709"/>
      <c r="P39" s="163"/>
      <c r="Q39" s="152"/>
    </row>
    <row r="40" spans="1:17">
      <c r="A40" s="111"/>
      <c r="B40" s="771" t="s">
        <v>1590</v>
      </c>
      <c r="C40" s="772"/>
      <c r="D40" s="772"/>
      <c r="E40" s="772"/>
      <c r="F40" s="772"/>
      <c r="G40" s="772"/>
      <c r="H40" s="773"/>
      <c r="I40" s="764">
        <v>4045.0298000000003</v>
      </c>
      <c r="J40" s="765"/>
      <c r="K40" s="764">
        <v>4254.359370000001</v>
      </c>
      <c r="L40" s="765"/>
      <c r="M40" s="143"/>
      <c r="O40" s="709"/>
      <c r="P40" s="163"/>
      <c r="Q40" s="152"/>
    </row>
    <row r="41" spans="1:17">
      <c r="A41" s="111"/>
      <c r="B41" s="771" t="s">
        <v>1591</v>
      </c>
      <c r="C41" s="772"/>
      <c r="D41" s="772"/>
      <c r="E41" s="772"/>
      <c r="F41" s="772"/>
      <c r="G41" s="772"/>
      <c r="H41" s="773"/>
      <c r="I41" s="764">
        <v>4380.8144000000002</v>
      </c>
      <c r="J41" s="765"/>
      <c r="K41" s="764">
        <v>4593.4315200000001</v>
      </c>
      <c r="L41" s="765"/>
      <c r="M41" s="144"/>
      <c r="O41" s="709"/>
      <c r="P41" s="163"/>
      <c r="Q41" s="152"/>
    </row>
    <row r="42" spans="1:17" ht="15.75" thickBot="1">
      <c r="A42" s="111"/>
      <c r="B42" s="774" t="s">
        <v>1592</v>
      </c>
      <c r="C42" s="775"/>
      <c r="D42" s="775"/>
      <c r="E42" s="775"/>
      <c r="F42" s="775"/>
      <c r="G42" s="775"/>
      <c r="H42" s="776"/>
      <c r="I42" s="762">
        <v>4672.3407999999999</v>
      </c>
      <c r="J42" s="763"/>
      <c r="K42" s="762">
        <v>4879.5513900000005</v>
      </c>
      <c r="L42" s="763"/>
      <c r="M42" s="144"/>
      <c r="O42" s="709"/>
      <c r="P42" s="163"/>
      <c r="Q42" s="152"/>
    </row>
    <row r="43" spans="1:17" ht="15.75" customHeight="1" thickBot="1">
      <c r="A43" s="111"/>
      <c r="B43" s="768" t="s">
        <v>1593</v>
      </c>
      <c r="C43" s="769"/>
      <c r="D43" s="769"/>
      <c r="E43" s="769"/>
      <c r="F43" s="769"/>
      <c r="G43" s="769"/>
      <c r="H43" s="769"/>
      <c r="I43" s="769"/>
      <c r="J43" s="769"/>
      <c r="K43" s="769"/>
      <c r="L43" s="770"/>
      <c r="M43" s="144"/>
      <c r="O43" s="709"/>
      <c r="P43" s="163"/>
      <c r="Q43" s="152"/>
    </row>
    <row r="44" spans="1:17">
      <c r="A44" s="142"/>
      <c r="B44" s="777" t="s">
        <v>1588</v>
      </c>
      <c r="C44" s="778"/>
      <c r="D44" s="778"/>
      <c r="E44" s="778"/>
      <c r="F44" s="778"/>
      <c r="G44" s="778"/>
      <c r="H44" s="779"/>
      <c r="I44" s="766">
        <v>4553.1102999999994</v>
      </c>
      <c r="J44" s="767"/>
      <c r="K44" s="766">
        <v>4964.9883</v>
      </c>
      <c r="L44" s="767"/>
      <c r="M44" s="144"/>
      <c r="O44" s="709"/>
      <c r="P44" s="163"/>
      <c r="Q44" s="152"/>
    </row>
    <row r="45" spans="1:17">
      <c r="A45" s="138"/>
      <c r="B45" s="771" t="s">
        <v>1589</v>
      </c>
      <c r="C45" s="772"/>
      <c r="D45" s="772"/>
      <c r="E45" s="772"/>
      <c r="F45" s="772"/>
      <c r="G45" s="772"/>
      <c r="H45" s="773"/>
      <c r="I45" s="764">
        <v>4749.6967000000004</v>
      </c>
      <c r="J45" s="765"/>
      <c r="K45" s="764">
        <v>5165.0086999999994</v>
      </c>
      <c r="L45" s="765"/>
      <c r="M45" s="145"/>
      <c r="O45" s="709"/>
      <c r="P45" s="163"/>
      <c r="Q45" s="152"/>
    </row>
    <row r="46" spans="1:17">
      <c r="A46" s="138"/>
      <c r="B46" s="771" t="s">
        <v>1590</v>
      </c>
      <c r="C46" s="772"/>
      <c r="D46" s="772"/>
      <c r="E46" s="772"/>
      <c r="F46" s="772"/>
      <c r="G46" s="772"/>
      <c r="H46" s="773"/>
      <c r="I46" s="764">
        <v>5089.0162999999993</v>
      </c>
      <c r="J46" s="765"/>
      <c r="K46" s="764">
        <v>5507.9643000000005</v>
      </c>
      <c r="L46" s="765"/>
      <c r="M46" s="136"/>
      <c r="O46" s="709"/>
      <c r="P46" s="163"/>
      <c r="Q46" s="152"/>
    </row>
    <row r="47" spans="1:17">
      <c r="A47" s="139"/>
      <c r="B47" s="771" t="s">
        <v>1591</v>
      </c>
      <c r="C47" s="772"/>
      <c r="D47" s="772"/>
      <c r="E47" s="772"/>
      <c r="F47" s="772"/>
      <c r="G47" s="772"/>
      <c r="H47" s="773"/>
      <c r="I47" s="764">
        <v>5423.5737500000005</v>
      </c>
      <c r="J47" s="765"/>
      <c r="K47" s="764">
        <v>5847.1677500000005</v>
      </c>
      <c r="L47" s="765"/>
      <c r="M47" s="136"/>
      <c r="O47" s="709"/>
      <c r="P47" s="163"/>
      <c r="Q47" s="152"/>
    </row>
    <row r="48" spans="1:17">
      <c r="A48" s="126"/>
      <c r="B48" s="771" t="s">
        <v>1592</v>
      </c>
      <c r="C48" s="772"/>
      <c r="D48" s="772"/>
      <c r="E48" s="772"/>
      <c r="F48" s="772"/>
      <c r="G48" s="772"/>
      <c r="H48" s="773"/>
      <c r="I48" s="764">
        <v>5723.4679999999998</v>
      </c>
      <c r="J48" s="765"/>
      <c r="K48" s="764">
        <v>6149.4860000000008</v>
      </c>
      <c r="L48" s="765"/>
      <c r="M48" s="141"/>
      <c r="O48" s="709"/>
      <c r="P48" s="163"/>
      <c r="Q48" s="152"/>
    </row>
    <row r="49" spans="1:18">
      <c r="A49" s="122"/>
      <c r="B49" s="771" t="s">
        <v>1594</v>
      </c>
      <c r="C49" s="772"/>
      <c r="D49" s="772"/>
      <c r="E49" s="772"/>
      <c r="F49" s="772"/>
      <c r="G49" s="772"/>
      <c r="H49" s="773"/>
      <c r="I49" s="764">
        <v>6036.2044000000005</v>
      </c>
      <c r="J49" s="765"/>
      <c r="K49" s="764">
        <v>6463.6364000000003</v>
      </c>
      <c r="L49" s="765"/>
      <c r="M49" s="125"/>
      <c r="O49" s="709"/>
      <c r="P49" s="163"/>
      <c r="Q49" s="152"/>
    </row>
    <row r="50" spans="1:18" ht="15.75" thickBot="1">
      <c r="A50" s="122"/>
      <c r="B50" s="774" t="s">
        <v>1595</v>
      </c>
      <c r="C50" s="775"/>
      <c r="D50" s="775"/>
      <c r="E50" s="775"/>
      <c r="F50" s="775"/>
      <c r="G50" s="775"/>
      <c r="H50" s="776"/>
      <c r="I50" s="762">
        <v>6482.8718499999995</v>
      </c>
      <c r="J50" s="763"/>
      <c r="K50" s="762">
        <v>6904.8498499999996</v>
      </c>
      <c r="L50" s="763"/>
      <c r="M50" s="127"/>
      <c r="O50" s="709"/>
      <c r="P50" s="163"/>
      <c r="Q50" s="152"/>
    </row>
    <row r="51" spans="1:18" ht="15.75" customHeight="1" thickBot="1">
      <c r="A51" s="128"/>
      <c r="B51" s="768" t="s">
        <v>1596</v>
      </c>
      <c r="C51" s="769"/>
      <c r="D51" s="769"/>
      <c r="E51" s="769"/>
      <c r="F51" s="769"/>
      <c r="G51" s="769"/>
      <c r="H51" s="769"/>
      <c r="I51" s="769"/>
      <c r="J51" s="769"/>
      <c r="K51" s="769"/>
      <c r="L51" s="770"/>
      <c r="M51" s="127"/>
      <c r="O51" s="709"/>
      <c r="P51" s="163"/>
      <c r="Q51" s="152"/>
    </row>
    <row r="52" spans="1:18">
      <c r="A52" s="132"/>
      <c r="B52" s="777" t="s">
        <v>1588</v>
      </c>
      <c r="C52" s="778"/>
      <c r="D52" s="778"/>
      <c r="E52" s="778"/>
      <c r="F52" s="778"/>
      <c r="G52" s="778"/>
      <c r="H52" s="779"/>
      <c r="I52" s="766">
        <v>4637.2938000000004</v>
      </c>
      <c r="J52" s="767"/>
      <c r="K52" s="766">
        <v>5055.2318000000005</v>
      </c>
      <c r="L52" s="767"/>
      <c r="M52" s="124"/>
      <c r="O52" s="709"/>
      <c r="P52" s="163"/>
      <c r="Q52" s="152"/>
    </row>
    <row r="53" spans="1:18">
      <c r="A53" s="111"/>
      <c r="B53" s="771" t="s">
        <v>1589</v>
      </c>
      <c r="C53" s="772"/>
      <c r="D53" s="772"/>
      <c r="E53" s="772"/>
      <c r="F53" s="772"/>
      <c r="G53" s="772"/>
      <c r="H53" s="773"/>
      <c r="I53" s="764">
        <v>4836.9102000000003</v>
      </c>
      <c r="J53" s="765"/>
      <c r="K53" s="764">
        <v>5257.2721999999994</v>
      </c>
      <c r="L53" s="765"/>
      <c r="M53" s="124"/>
      <c r="O53" s="709"/>
      <c r="P53" s="163"/>
      <c r="Q53" s="152"/>
    </row>
    <row r="54" spans="1:18">
      <c r="A54" s="111"/>
      <c r="B54" s="771" t="s">
        <v>1590</v>
      </c>
      <c r="C54" s="772"/>
      <c r="D54" s="772"/>
      <c r="E54" s="772"/>
      <c r="F54" s="772"/>
      <c r="G54" s="772"/>
      <c r="H54" s="773"/>
      <c r="I54" s="764">
        <v>5588.3098000000009</v>
      </c>
      <c r="J54" s="765"/>
      <c r="K54" s="764">
        <v>5604.2678000000005</v>
      </c>
      <c r="L54" s="765"/>
      <c r="M54" s="124"/>
      <c r="O54" s="709"/>
      <c r="P54" s="163"/>
      <c r="Q54" s="152"/>
    </row>
    <row r="55" spans="1:18">
      <c r="A55" s="111"/>
      <c r="B55" s="771" t="s">
        <v>1591</v>
      </c>
      <c r="C55" s="772"/>
      <c r="D55" s="772"/>
      <c r="E55" s="772"/>
      <c r="F55" s="772"/>
      <c r="G55" s="772"/>
      <c r="H55" s="773"/>
      <c r="I55" s="764">
        <v>6062.9694</v>
      </c>
      <c r="J55" s="765"/>
      <c r="K55" s="764">
        <v>5946.2133999999996</v>
      </c>
      <c r="L55" s="765"/>
      <c r="M55" s="124"/>
      <c r="O55" s="709"/>
      <c r="P55" s="163"/>
      <c r="Q55" s="152"/>
    </row>
    <row r="56" spans="1:18" ht="15.75" thickBot="1">
      <c r="A56" s="111"/>
      <c r="B56" s="771" t="s">
        <v>1592</v>
      </c>
      <c r="C56" s="772"/>
      <c r="D56" s="772"/>
      <c r="E56" s="772"/>
      <c r="F56" s="772"/>
      <c r="G56" s="772"/>
      <c r="H56" s="773"/>
      <c r="I56" s="764">
        <v>6142.3958000000002</v>
      </c>
      <c r="J56" s="765"/>
      <c r="K56" s="764">
        <v>6252.2838000000002</v>
      </c>
      <c r="L56" s="765"/>
      <c r="M56" s="118"/>
      <c r="O56" s="709"/>
      <c r="P56" s="163"/>
      <c r="Q56" s="152"/>
    </row>
    <row r="57" spans="1:18">
      <c r="A57" s="142"/>
      <c r="B57" s="771" t="s">
        <v>1594</v>
      </c>
      <c r="C57" s="772"/>
      <c r="D57" s="772"/>
      <c r="E57" s="772"/>
      <c r="F57" s="772"/>
      <c r="G57" s="772"/>
      <c r="H57" s="773"/>
      <c r="I57" s="764">
        <v>6395.5421999999999</v>
      </c>
      <c r="J57" s="765"/>
      <c r="K57" s="764">
        <v>6570.4742000000006</v>
      </c>
      <c r="L57" s="765"/>
      <c r="M57" s="143"/>
      <c r="O57" s="709"/>
      <c r="P57" s="163"/>
      <c r="Q57" s="152"/>
    </row>
    <row r="58" spans="1:18">
      <c r="A58" s="138"/>
      <c r="B58" s="771" t="s">
        <v>1595</v>
      </c>
      <c r="C58" s="772"/>
      <c r="D58" s="772"/>
      <c r="E58" s="772"/>
      <c r="F58" s="772"/>
      <c r="G58" s="772"/>
      <c r="H58" s="773"/>
      <c r="I58" s="764">
        <v>6792.4318000000003</v>
      </c>
      <c r="J58" s="765"/>
      <c r="K58" s="764">
        <v>7016.4498000000003</v>
      </c>
      <c r="L58" s="765"/>
      <c r="M58" s="144"/>
      <c r="O58" s="709"/>
      <c r="P58" s="163"/>
      <c r="Q58" s="152"/>
    </row>
    <row r="59" spans="1:18" ht="15.75" thickBot="1">
      <c r="A59" s="138"/>
      <c r="B59" s="774" t="s">
        <v>1597</v>
      </c>
      <c r="C59" s="775"/>
      <c r="D59" s="775"/>
      <c r="E59" s="775"/>
      <c r="F59" s="775"/>
      <c r="G59" s="775"/>
      <c r="H59" s="776"/>
      <c r="I59" s="762">
        <v>7000.6332000000002</v>
      </c>
      <c r="J59" s="763"/>
      <c r="K59" s="762">
        <v>7553.3051999999998</v>
      </c>
      <c r="L59" s="763"/>
      <c r="M59" s="144"/>
      <c r="O59" s="709"/>
      <c r="P59" s="163"/>
      <c r="Q59" s="152"/>
    </row>
    <row r="60" spans="1:18" ht="15.75" customHeight="1" thickBot="1">
      <c r="A60" s="139"/>
      <c r="B60" s="768" t="s">
        <v>1598</v>
      </c>
      <c r="C60" s="769"/>
      <c r="D60" s="769"/>
      <c r="E60" s="769"/>
      <c r="F60" s="769"/>
      <c r="G60" s="769"/>
      <c r="H60" s="769"/>
      <c r="I60" s="769"/>
      <c r="J60" s="769"/>
      <c r="K60" s="769"/>
      <c r="L60" s="770"/>
      <c r="M60" s="144"/>
      <c r="O60" s="709"/>
      <c r="P60" s="163"/>
      <c r="Q60" s="152"/>
    </row>
    <row r="61" spans="1:18">
      <c r="A61" s="126"/>
      <c r="B61" s="777" t="s">
        <v>1599</v>
      </c>
      <c r="C61" s="778"/>
      <c r="D61" s="778"/>
      <c r="E61" s="778"/>
      <c r="F61" s="778"/>
      <c r="G61" s="778"/>
      <c r="H61" s="779"/>
      <c r="I61" s="766">
        <v>2961.1381999999999</v>
      </c>
      <c r="J61" s="767"/>
      <c r="K61" s="766">
        <v>3370.3901999999998</v>
      </c>
      <c r="L61" s="767"/>
      <c r="M61" s="144"/>
      <c r="O61" s="709"/>
      <c r="P61" s="163"/>
      <c r="Q61" s="152"/>
      <c r="R61" s="708"/>
    </row>
    <row r="62" spans="1:18">
      <c r="A62" s="122"/>
      <c r="B62" s="771" t="s">
        <v>1600</v>
      </c>
      <c r="C62" s="772"/>
      <c r="D62" s="772"/>
      <c r="E62" s="772"/>
      <c r="F62" s="772"/>
      <c r="G62" s="772"/>
      <c r="H62" s="773"/>
      <c r="I62" s="764">
        <v>3064.9661999999998</v>
      </c>
      <c r="J62" s="765"/>
      <c r="K62" s="764">
        <v>3478.2581999999998</v>
      </c>
      <c r="L62" s="765"/>
      <c r="M62" s="145"/>
      <c r="O62" s="709"/>
      <c r="P62" s="163"/>
      <c r="Q62" s="152"/>
      <c r="R62" s="708"/>
    </row>
    <row r="63" spans="1:18">
      <c r="A63" s="122"/>
      <c r="B63" s="771" t="s">
        <v>1601</v>
      </c>
      <c r="C63" s="772"/>
      <c r="D63" s="772"/>
      <c r="E63" s="772"/>
      <c r="F63" s="772"/>
      <c r="G63" s="772"/>
      <c r="H63" s="773"/>
      <c r="I63" s="764">
        <v>3402.2253999999998</v>
      </c>
      <c r="J63" s="765"/>
      <c r="K63" s="764">
        <v>3819.7593999999999</v>
      </c>
      <c r="L63" s="765"/>
      <c r="M63" s="136"/>
      <c r="O63" s="709"/>
      <c r="P63" s="163"/>
      <c r="Q63" s="152"/>
      <c r="R63" s="708"/>
    </row>
    <row r="64" spans="1:18" ht="15.75" thickBot="1">
      <c r="A64" s="128"/>
      <c r="B64" s="771" t="s">
        <v>1602</v>
      </c>
      <c r="C64" s="772"/>
      <c r="D64" s="772"/>
      <c r="E64" s="772"/>
      <c r="F64" s="772"/>
      <c r="G64" s="772"/>
      <c r="H64" s="773"/>
      <c r="I64" s="764">
        <v>3881.8340000000003</v>
      </c>
      <c r="J64" s="765"/>
      <c r="K64" s="764">
        <v>4303.0039999999999</v>
      </c>
      <c r="L64" s="765"/>
      <c r="M64" s="136"/>
      <c r="O64" s="709"/>
      <c r="P64" s="163"/>
      <c r="Q64" s="152"/>
      <c r="R64" s="708"/>
    </row>
    <row r="65" spans="1:18" ht="15.75" thickBot="1">
      <c r="A65" s="132"/>
      <c r="B65" s="774" t="s">
        <v>1603</v>
      </c>
      <c r="C65" s="775"/>
      <c r="D65" s="775"/>
      <c r="E65" s="775"/>
      <c r="F65" s="775"/>
      <c r="G65" s="775"/>
      <c r="H65" s="776"/>
      <c r="I65" s="762">
        <v>4284.42</v>
      </c>
      <c r="J65" s="763"/>
      <c r="K65" s="762">
        <v>4711.6499999999996</v>
      </c>
      <c r="L65" s="763"/>
      <c r="M65" s="141"/>
      <c r="O65" s="709"/>
      <c r="P65" s="163"/>
      <c r="Q65" s="152"/>
      <c r="R65" s="708"/>
    </row>
    <row r="66" spans="1:18" ht="3.75" customHeight="1" thickBot="1">
      <c r="A66" s="56"/>
      <c r="B66" s="64"/>
      <c r="C66" s="146"/>
      <c r="D66" s="63"/>
      <c r="E66" s="60"/>
      <c r="F66" s="61"/>
      <c r="G66" s="62"/>
      <c r="H66" s="63"/>
      <c r="I66" s="64"/>
      <c r="J66" s="65"/>
      <c r="K66" s="63"/>
      <c r="L66" s="66"/>
      <c r="M66" s="147"/>
    </row>
  </sheetData>
  <mergeCells count="166">
    <mergeCell ref="B2:D2"/>
    <mergeCell ref="H2:L3"/>
    <mergeCell ref="B3:D3"/>
    <mergeCell ref="H4:L4"/>
    <mergeCell ref="H5:L5"/>
    <mergeCell ref="F6:L6"/>
    <mergeCell ref="E20:G20"/>
    <mergeCell ref="E21:G21"/>
    <mergeCell ref="B23:D23"/>
    <mergeCell ref="K10:L12"/>
    <mergeCell ref="J10:J12"/>
    <mergeCell ref="H14:I14"/>
    <mergeCell ref="E23:G23"/>
    <mergeCell ref="E14:G14"/>
    <mergeCell ref="E15:G15"/>
    <mergeCell ref="E16:G16"/>
    <mergeCell ref="E17:G17"/>
    <mergeCell ref="E18:G18"/>
    <mergeCell ref="K14:L14"/>
    <mergeCell ref="K15:L15"/>
    <mergeCell ref="K16:L16"/>
    <mergeCell ref="K17:L17"/>
    <mergeCell ref="K18:L18"/>
    <mergeCell ref="E10:G12"/>
    <mergeCell ref="B14:D14"/>
    <mergeCell ref="B15:D15"/>
    <mergeCell ref="B16:D16"/>
    <mergeCell ref="B17:D17"/>
    <mergeCell ref="B18:D18"/>
    <mergeCell ref="B10:D12"/>
    <mergeCell ref="B19:D19"/>
    <mergeCell ref="B20:D20"/>
    <mergeCell ref="B13:L13"/>
    <mergeCell ref="H10:I12"/>
    <mergeCell ref="H15:I15"/>
    <mergeCell ref="H16:I16"/>
    <mergeCell ref="H17:I17"/>
    <mergeCell ref="H18:I18"/>
    <mergeCell ref="K19:L19"/>
    <mergeCell ref="K20:L20"/>
    <mergeCell ref="K21:L21"/>
    <mergeCell ref="K22:L22"/>
    <mergeCell ref="K23:L23"/>
    <mergeCell ref="K24:L24"/>
    <mergeCell ref="E19:G19"/>
    <mergeCell ref="H19:I19"/>
    <mergeCell ref="B24:D24"/>
    <mergeCell ref="B21:D21"/>
    <mergeCell ref="B22:D22"/>
    <mergeCell ref="E22:G22"/>
    <mergeCell ref="B33:L33"/>
    <mergeCell ref="B34:L34"/>
    <mergeCell ref="E24:G24"/>
    <mergeCell ref="E25:G25"/>
    <mergeCell ref="H23:I23"/>
    <mergeCell ref="H24:I24"/>
    <mergeCell ref="H20:I20"/>
    <mergeCell ref="H21:I21"/>
    <mergeCell ref="H22:I22"/>
    <mergeCell ref="B25:D25"/>
    <mergeCell ref="B26:D26"/>
    <mergeCell ref="B27:D27"/>
    <mergeCell ref="B28:D28"/>
    <mergeCell ref="E28:G28"/>
    <mergeCell ref="B30:L30"/>
    <mergeCell ref="K25:L25"/>
    <mergeCell ref="K26:L26"/>
    <mergeCell ref="K27:L27"/>
    <mergeCell ref="K28:L28"/>
    <mergeCell ref="K29:L29"/>
    <mergeCell ref="B31:D32"/>
    <mergeCell ref="E31:G32"/>
    <mergeCell ref="H31:I32"/>
    <mergeCell ref="J31:J32"/>
    <mergeCell ref="K31:L32"/>
    <mergeCell ref="H28:I28"/>
    <mergeCell ref="H29:I29"/>
    <mergeCell ref="B29:D29"/>
    <mergeCell ref="H25:I25"/>
    <mergeCell ref="H26:I26"/>
    <mergeCell ref="E29:G29"/>
    <mergeCell ref="E26:G26"/>
    <mergeCell ref="E27:G27"/>
    <mergeCell ref="H27:I27"/>
    <mergeCell ref="K35:L36"/>
    <mergeCell ref="I35:J36"/>
    <mergeCell ref="B37:L37"/>
    <mergeCell ref="K38:L38"/>
    <mergeCell ref="K39:L39"/>
    <mergeCell ref="K40:L40"/>
    <mergeCell ref="K41:L41"/>
    <mergeCell ref="B35:H36"/>
    <mergeCell ref="B38:H38"/>
    <mergeCell ref="B39:H39"/>
    <mergeCell ref="B40:H40"/>
    <mergeCell ref="B41:H41"/>
    <mergeCell ref="I40:J40"/>
    <mergeCell ref="I39:J39"/>
    <mergeCell ref="I38:J38"/>
    <mergeCell ref="K58:L58"/>
    <mergeCell ref="K52:L52"/>
    <mergeCell ref="K53:L53"/>
    <mergeCell ref="K54:L54"/>
    <mergeCell ref="K55:L55"/>
    <mergeCell ref="B58:H58"/>
    <mergeCell ref="I53:J53"/>
    <mergeCell ref="I54:J54"/>
    <mergeCell ref="I55:J55"/>
    <mergeCell ref="I56:J56"/>
    <mergeCell ref="I57:J57"/>
    <mergeCell ref="I58:J58"/>
    <mergeCell ref="K56:L56"/>
    <mergeCell ref="K57:L57"/>
    <mergeCell ref="B52:H52"/>
    <mergeCell ref="B53:H53"/>
    <mergeCell ref="B54:H54"/>
    <mergeCell ref="B55:H55"/>
    <mergeCell ref="B56:H56"/>
    <mergeCell ref="B57:H57"/>
    <mergeCell ref="I52:J52"/>
    <mergeCell ref="B51:L51"/>
    <mergeCell ref="K45:L45"/>
    <mergeCell ref="K46:L46"/>
    <mergeCell ref="K47:L47"/>
    <mergeCell ref="K65:L65"/>
    <mergeCell ref="K59:L59"/>
    <mergeCell ref="K61:L61"/>
    <mergeCell ref="K62:L62"/>
    <mergeCell ref="K63:L63"/>
    <mergeCell ref="K64:L64"/>
    <mergeCell ref="B65:H65"/>
    <mergeCell ref="B59:H59"/>
    <mergeCell ref="B61:H61"/>
    <mergeCell ref="B62:H62"/>
    <mergeCell ref="I61:J61"/>
    <mergeCell ref="I62:J62"/>
    <mergeCell ref="I63:J63"/>
    <mergeCell ref="I64:J64"/>
    <mergeCell ref="I65:J65"/>
    <mergeCell ref="B63:H63"/>
    <mergeCell ref="B64:H64"/>
    <mergeCell ref="B60:L60"/>
    <mergeCell ref="I59:J59"/>
    <mergeCell ref="B46:H46"/>
    <mergeCell ref="I50:J50"/>
    <mergeCell ref="I49:J49"/>
    <mergeCell ref="I48:J48"/>
    <mergeCell ref="I47:J47"/>
    <mergeCell ref="I46:J46"/>
    <mergeCell ref="I45:J45"/>
    <mergeCell ref="I44:J44"/>
    <mergeCell ref="I42:J42"/>
    <mergeCell ref="I41:J41"/>
    <mergeCell ref="B43:L43"/>
    <mergeCell ref="B47:H47"/>
    <mergeCell ref="B48:H48"/>
    <mergeCell ref="B49:H49"/>
    <mergeCell ref="B50:H50"/>
    <mergeCell ref="B44:H44"/>
    <mergeCell ref="B45:H45"/>
    <mergeCell ref="K48:L48"/>
    <mergeCell ref="K49:L49"/>
    <mergeCell ref="K50:L50"/>
    <mergeCell ref="K42:L42"/>
    <mergeCell ref="K44:L44"/>
    <mergeCell ref="B42:H42"/>
  </mergeCells>
  <hyperlinks>
    <hyperlink ref="H4" r:id="rId1"/>
  </hyperlinks>
  <pageMargins left="0.23622047244094491" right="0.23622047244094491" top="0.74803149606299213" bottom="0.74803149606299213" header="0.31496062992125984" footer="0.31496062992125984"/>
  <pageSetup paperSize="9" scale="74" orientation="portrait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06"/>
  <sheetViews>
    <sheetView zoomScale="115" zoomScaleNormal="115" workbookViewId="0">
      <selection activeCell="K88" sqref="K88:L93"/>
    </sheetView>
  </sheetViews>
  <sheetFormatPr defaultRowHeight="15"/>
  <cols>
    <col min="1" max="1" width="0.85546875" customWidth="1"/>
    <col min="13" max="13" width="0.7109375" customWidth="1"/>
    <col min="14" max="14" width="12.42578125" bestFit="1" customWidth="1"/>
  </cols>
  <sheetData>
    <row r="1" spans="1:13" ht="3" customHeight="1" thickBot="1">
      <c r="A1" s="1"/>
      <c r="B1" s="50"/>
      <c r="C1" s="72"/>
      <c r="D1" s="49"/>
      <c r="E1" s="2"/>
      <c r="F1" s="48"/>
      <c r="G1" s="3"/>
      <c r="H1" s="49"/>
      <c r="I1" s="50"/>
      <c r="J1" s="51"/>
      <c r="K1" s="49"/>
      <c r="L1" s="52"/>
      <c r="M1" s="73"/>
    </row>
    <row r="2" spans="1:13">
      <c r="A2" s="10"/>
      <c r="B2" s="722" t="s">
        <v>1332</v>
      </c>
      <c r="C2" s="723"/>
      <c r="D2" s="723"/>
      <c r="E2" s="86"/>
      <c r="F2" s="86"/>
      <c r="G2" s="86"/>
      <c r="H2" s="724" t="s">
        <v>1716</v>
      </c>
      <c r="I2" s="725"/>
      <c r="J2" s="725"/>
      <c r="K2" s="725"/>
      <c r="L2" s="726"/>
      <c r="M2" s="5"/>
    </row>
    <row r="3" spans="1:13">
      <c r="A3" s="12"/>
      <c r="B3" s="729" t="s">
        <v>1334</v>
      </c>
      <c r="C3" s="730"/>
      <c r="D3" s="730"/>
      <c r="E3" s="88"/>
      <c r="F3" s="88"/>
      <c r="G3" s="88"/>
      <c r="H3" s="727"/>
      <c r="I3" s="727"/>
      <c r="J3" s="727"/>
      <c r="K3" s="727"/>
      <c r="L3" s="728"/>
      <c r="M3" s="20"/>
    </row>
    <row r="4" spans="1:13">
      <c r="A4" s="12"/>
      <c r="B4" s="87"/>
      <c r="C4" s="88"/>
      <c r="D4" s="88"/>
      <c r="E4" s="88"/>
      <c r="F4" s="88"/>
      <c r="G4" s="88"/>
      <c r="H4" s="731" t="s">
        <v>1333</v>
      </c>
      <c r="I4" s="731"/>
      <c r="J4" s="731"/>
      <c r="K4" s="731"/>
      <c r="L4" s="732"/>
      <c r="M4" s="20"/>
    </row>
    <row r="5" spans="1:13">
      <c r="A5" s="19"/>
      <c r="B5" s="89"/>
      <c r="C5" s="90"/>
      <c r="D5" s="90"/>
      <c r="E5" s="90"/>
      <c r="F5" s="76"/>
      <c r="G5" s="77"/>
      <c r="H5" s="731"/>
      <c r="I5" s="731"/>
      <c r="J5" s="731"/>
      <c r="K5" s="731"/>
      <c r="L5" s="732"/>
      <c r="M5" s="11"/>
    </row>
    <row r="6" spans="1:13">
      <c r="A6" s="4"/>
      <c r="B6" s="89"/>
      <c r="C6" s="90"/>
      <c r="D6" s="90"/>
      <c r="E6" s="90"/>
      <c r="F6" s="731"/>
      <c r="G6" s="761"/>
      <c r="H6" s="761"/>
      <c r="I6" s="761"/>
      <c r="J6" s="761"/>
      <c r="K6" s="761"/>
      <c r="L6" s="743"/>
      <c r="M6" s="18"/>
    </row>
    <row r="7" spans="1:13">
      <c r="A7" s="19"/>
      <c r="B7" s="89"/>
      <c r="C7" s="90"/>
      <c r="D7" s="90"/>
      <c r="E7" s="90"/>
      <c r="F7" s="76"/>
      <c r="G7" s="77"/>
      <c r="H7" s="82"/>
      <c r="I7" s="82"/>
      <c r="J7" s="82"/>
      <c r="K7" s="82"/>
      <c r="L7" s="83"/>
      <c r="M7" s="11"/>
    </row>
    <row r="8" spans="1:13" ht="15.75" thickBot="1">
      <c r="A8" s="12"/>
      <c r="B8" s="91"/>
      <c r="C8" s="92"/>
      <c r="D8" s="92"/>
      <c r="E8" s="92"/>
      <c r="F8" s="80"/>
      <c r="G8" s="81"/>
      <c r="H8" s="84"/>
      <c r="I8" s="84"/>
      <c r="J8" s="84"/>
      <c r="K8" s="84"/>
      <c r="L8" s="85"/>
      <c r="M8" s="20"/>
    </row>
    <row r="9" spans="1:13" ht="3.75" customHeight="1" thickBot="1">
      <c r="A9" s="111"/>
      <c r="B9" s="112"/>
      <c r="C9" s="137"/>
      <c r="D9" s="137"/>
      <c r="E9" s="113"/>
      <c r="F9" s="113"/>
      <c r="G9" s="113"/>
      <c r="H9" s="114"/>
      <c r="I9" s="114"/>
      <c r="J9" s="115"/>
      <c r="K9" s="115"/>
      <c r="L9" s="148"/>
      <c r="M9" s="116"/>
    </row>
    <row r="10" spans="1:13">
      <c r="A10" s="117"/>
      <c r="B10" s="955" t="s">
        <v>1464</v>
      </c>
      <c r="C10" s="956"/>
      <c r="D10" s="957"/>
      <c r="E10" s="961" t="s">
        <v>1455</v>
      </c>
      <c r="F10" s="962"/>
      <c r="G10" s="963"/>
      <c r="H10" s="961" t="s">
        <v>1498</v>
      </c>
      <c r="I10" s="963"/>
      <c r="J10" s="969" t="s">
        <v>1500</v>
      </c>
      <c r="K10" s="971" t="s">
        <v>1499</v>
      </c>
      <c r="L10" s="972"/>
      <c r="M10" s="118"/>
    </row>
    <row r="11" spans="1:13">
      <c r="A11" s="117"/>
      <c r="B11" s="958"/>
      <c r="C11" s="959"/>
      <c r="D11" s="960"/>
      <c r="E11" s="964"/>
      <c r="F11" s="965"/>
      <c r="G11" s="966"/>
      <c r="H11" s="964"/>
      <c r="I11" s="966"/>
      <c r="J11" s="970"/>
      <c r="K11" s="973"/>
      <c r="L11" s="974"/>
      <c r="M11" s="118"/>
    </row>
    <row r="12" spans="1:13" ht="15.75" thickBot="1">
      <c r="A12" s="117"/>
      <c r="B12" s="958"/>
      <c r="C12" s="959"/>
      <c r="D12" s="960"/>
      <c r="E12" s="964"/>
      <c r="F12" s="965"/>
      <c r="G12" s="966"/>
      <c r="H12" s="964"/>
      <c r="I12" s="966"/>
      <c r="J12" s="970"/>
      <c r="K12" s="973"/>
      <c r="L12" s="974"/>
      <c r="M12" s="118"/>
    </row>
    <row r="13" spans="1:13" ht="16.5" thickBot="1">
      <c r="A13" s="117"/>
      <c r="B13" s="929" t="s">
        <v>1708</v>
      </c>
      <c r="C13" s="930"/>
      <c r="D13" s="930"/>
      <c r="E13" s="930"/>
      <c r="F13" s="930"/>
      <c r="G13" s="930"/>
      <c r="H13" s="930"/>
      <c r="I13" s="930"/>
      <c r="J13" s="930"/>
      <c r="K13" s="931"/>
      <c r="L13" s="932"/>
      <c r="M13" s="118"/>
    </row>
    <row r="14" spans="1:13">
      <c r="A14" s="117"/>
      <c r="B14" s="933" t="s">
        <v>1696</v>
      </c>
      <c r="C14" s="934"/>
      <c r="D14" s="935"/>
      <c r="E14" s="939" t="s">
        <v>1688</v>
      </c>
      <c r="F14" s="940"/>
      <c r="G14" s="941"/>
      <c r="H14" s="939" t="s">
        <v>1686</v>
      </c>
      <c r="I14" s="941"/>
      <c r="J14" s="668" t="s">
        <v>1687</v>
      </c>
      <c r="K14" s="913" t="s">
        <v>1685</v>
      </c>
      <c r="L14" s="914"/>
      <c r="M14" s="118"/>
    </row>
    <row r="15" spans="1:13">
      <c r="A15" s="117"/>
      <c r="B15" s="936" t="s">
        <v>1697</v>
      </c>
      <c r="C15" s="937"/>
      <c r="D15" s="938"/>
      <c r="E15" s="864" t="s">
        <v>1688</v>
      </c>
      <c r="F15" s="915"/>
      <c r="G15" s="865"/>
      <c r="H15" s="864" t="s">
        <v>1686</v>
      </c>
      <c r="I15" s="865"/>
      <c r="J15" s="669" t="s">
        <v>1687</v>
      </c>
      <c r="K15" s="866" t="s">
        <v>1685</v>
      </c>
      <c r="L15" s="867"/>
      <c r="M15" s="118"/>
    </row>
    <row r="16" spans="1:13">
      <c r="A16" s="117"/>
      <c r="B16" s="936" t="s">
        <v>1689</v>
      </c>
      <c r="C16" s="937"/>
      <c r="D16" s="938"/>
      <c r="E16" s="864" t="s">
        <v>1690</v>
      </c>
      <c r="F16" s="915"/>
      <c r="G16" s="865"/>
      <c r="H16" s="864" t="s">
        <v>1686</v>
      </c>
      <c r="I16" s="865"/>
      <c r="J16" s="669" t="s">
        <v>1691</v>
      </c>
      <c r="K16" s="866" t="s">
        <v>1685</v>
      </c>
      <c r="L16" s="867"/>
      <c r="M16" s="118"/>
    </row>
    <row r="17" spans="1:14">
      <c r="A17" s="117"/>
      <c r="B17" s="936" t="s">
        <v>1704</v>
      </c>
      <c r="C17" s="937"/>
      <c r="D17" s="938"/>
      <c r="E17" s="864" t="s">
        <v>1690</v>
      </c>
      <c r="F17" s="915"/>
      <c r="G17" s="865"/>
      <c r="H17" s="864" t="s">
        <v>1686</v>
      </c>
      <c r="I17" s="865"/>
      <c r="J17" s="669" t="s">
        <v>1691</v>
      </c>
      <c r="K17" s="866" t="s">
        <v>1685</v>
      </c>
      <c r="L17" s="867"/>
      <c r="M17" s="118"/>
    </row>
    <row r="18" spans="1:14">
      <c r="A18" s="117"/>
      <c r="B18" s="936" t="s">
        <v>1692</v>
      </c>
      <c r="C18" s="937"/>
      <c r="D18" s="938"/>
      <c r="E18" s="864" t="s">
        <v>1688</v>
      </c>
      <c r="F18" s="915"/>
      <c r="G18" s="865"/>
      <c r="H18" s="864" t="s">
        <v>1686</v>
      </c>
      <c r="I18" s="865"/>
      <c r="J18" s="669" t="s">
        <v>1691</v>
      </c>
      <c r="K18" s="866" t="s">
        <v>1685</v>
      </c>
      <c r="L18" s="867"/>
      <c r="M18" s="118"/>
    </row>
    <row r="19" spans="1:14">
      <c r="A19" s="117"/>
      <c r="B19" s="771" t="s">
        <v>1707</v>
      </c>
      <c r="C19" s="772"/>
      <c r="D19" s="773"/>
      <c r="E19" s="861"/>
      <c r="F19" s="862"/>
      <c r="G19" s="863"/>
      <c r="H19" s="864" t="s">
        <v>1693</v>
      </c>
      <c r="I19" s="865"/>
      <c r="J19" s="669" t="s">
        <v>1694</v>
      </c>
      <c r="K19" s="866" t="s">
        <v>1685</v>
      </c>
      <c r="L19" s="867"/>
      <c r="M19" s="118"/>
    </row>
    <row r="20" spans="1:14">
      <c r="A20" s="117"/>
      <c r="B20" s="771" t="s">
        <v>1695</v>
      </c>
      <c r="C20" s="772"/>
      <c r="D20" s="773"/>
      <c r="E20" s="861"/>
      <c r="F20" s="862"/>
      <c r="G20" s="863"/>
      <c r="H20" s="864" t="s">
        <v>1699</v>
      </c>
      <c r="I20" s="865"/>
      <c r="J20" s="669" t="s">
        <v>1698</v>
      </c>
      <c r="K20" s="866" t="s">
        <v>1685</v>
      </c>
      <c r="L20" s="867"/>
      <c r="M20" s="118"/>
    </row>
    <row r="21" spans="1:14">
      <c r="A21" s="117"/>
      <c r="B21" s="771" t="s">
        <v>1706</v>
      </c>
      <c r="C21" s="772"/>
      <c r="D21" s="773"/>
      <c r="E21" s="861"/>
      <c r="F21" s="862"/>
      <c r="G21" s="863"/>
      <c r="H21" s="864" t="s">
        <v>1699</v>
      </c>
      <c r="I21" s="865"/>
      <c r="J21" s="669" t="s">
        <v>1698</v>
      </c>
      <c r="K21" s="866" t="s">
        <v>1685</v>
      </c>
      <c r="L21" s="867"/>
      <c r="M21" s="118"/>
    </row>
    <row r="22" spans="1:14">
      <c r="A22" s="117"/>
      <c r="B22" s="936" t="s">
        <v>1705</v>
      </c>
      <c r="C22" s="937"/>
      <c r="D22" s="938"/>
      <c r="E22" s="864"/>
      <c r="F22" s="915"/>
      <c r="G22" s="865"/>
      <c r="H22" s="864" t="s">
        <v>1699</v>
      </c>
      <c r="I22" s="865"/>
      <c r="J22" s="669" t="s">
        <v>1698</v>
      </c>
      <c r="K22" s="866" t="s">
        <v>1685</v>
      </c>
      <c r="L22" s="867"/>
      <c r="M22" s="118"/>
    </row>
    <row r="23" spans="1:14">
      <c r="A23" s="117"/>
      <c r="B23" s="771" t="s">
        <v>1701</v>
      </c>
      <c r="C23" s="772"/>
      <c r="D23" s="773"/>
      <c r="E23" s="861"/>
      <c r="F23" s="862"/>
      <c r="G23" s="863"/>
      <c r="H23" s="864" t="s">
        <v>1699</v>
      </c>
      <c r="I23" s="865"/>
      <c r="J23" s="669" t="s">
        <v>1698</v>
      </c>
      <c r="K23" s="866" t="s">
        <v>1685</v>
      </c>
      <c r="L23" s="867"/>
      <c r="M23" s="118"/>
    </row>
    <row r="24" spans="1:14">
      <c r="A24" s="117"/>
      <c r="B24" s="936" t="s">
        <v>1700</v>
      </c>
      <c r="C24" s="937"/>
      <c r="D24" s="938"/>
      <c r="E24" s="864" t="s">
        <v>1703</v>
      </c>
      <c r="F24" s="915"/>
      <c r="G24" s="865"/>
      <c r="H24" s="864"/>
      <c r="I24" s="865"/>
      <c r="J24" s="669" t="s">
        <v>1698</v>
      </c>
      <c r="K24" s="866" t="s">
        <v>1685</v>
      </c>
      <c r="L24" s="867"/>
      <c r="M24" s="118"/>
    </row>
    <row r="25" spans="1:14" ht="15.75" thickBot="1">
      <c r="A25" s="117"/>
      <c r="B25" s="936" t="s">
        <v>1702</v>
      </c>
      <c r="C25" s="937"/>
      <c r="D25" s="938"/>
      <c r="E25" s="864" t="s">
        <v>1703</v>
      </c>
      <c r="F25" s="915"/>
      <c r="G25" s="865"/>
      <c r="H25" s="864"/>
      <c r="I25" s="865"/>
      <c r="J25" s="669" t="s">
        <v>1698</v>
      </c>
      <c r="K25" s="866" t="s">
        <v>1685</v>
      </c>
      <c r="L25" s="867"/>
      <c r="M25" s="118"/>
    </row>
    <row r="26" spans="1:14" ht="15.75" customHeight="1" thickBot="1">
      <c r="A26" s="135"/>
      <c r="B26" s="903" t="s">
        <v>1501</v>
      </c>
      <c r="C26" s="904"/>
      <c r="D26" s="904"/>
      <c r="E26" s="904"/>
      <c r="F26" s="904"/>
      <c r="G26" s="904"/>
      <c r="H26" s="904"/>
      <c r="I26" s="904"/>
      <c r="J26" s="904"/>
      <c r="K26" s="967"/>
      <c r="L26" s="968"/>
      <c r="M26" s="120"/>
    </row>
    <row r="27" spans="1:14">
      <c r="A27" s="119"/>
      <c r="B27" s="771" t="s">
        <v>1503</v>
      </c>
      <c r="C27" s="772"/>
      <c r="D27" s="772"/>
      <c r="E27" s="801" t="s">
        <v>1502</v>
      </c>
      <c r="F27" s="802"/>
      <c r="G27" s="803"/>
      <c r="H27" s="801">
        <v>1.7000000000000001E-2</v>
      </c>
      <c r="I27" s="803"/>
      <c r="J27" s="670">
        <v>4.2999999999999997E-2</v>
      </c>
      <c r="K27" s="949">
        <v>346</v>
      </c>
      <c r="L27" s="950"/>
      <c r="M27" s="118"/>
      <c r="N27" s="155"/>
    </row>
    <row r="28" spans="1:14">
      <c r="A28" s="119"/>
      <c r="B28" s="771" t="s">
        <v>1505</v>
      </c>
      <c r="C28" s="772"/>
      <c r="D28" s="772"/>
      <c r="E28" s="801" t="s">
        <v>1504</v>
      </c>
      <c r="F28" s="802"/>
      <c r="G28" s="803"/>
      <c r="H28" s="794">
        <v>2.1999999999999999E-2</v>
      </c>
      <c r="I28" s="795"/>
      <c r="J28" s="671">
        <v>5.3999999999999999E-2</v>
      </c>
      <c r="K28" s="899">
        <v>384</v>
      </c>
      <c r="L28" s="900"/>
      <c r="M28" s="120"/>
      <c r="N28" s="155"/>
    </row>
    <row r="29" spans="1:14">
      <c r="A29" s="128"/>
      <c r="B29" s="771" t="s">
        <v>1507</v>
      </c>
      <c r="C29" s="772"/>
      <c r="D29" s="772"/>
      <c r="E29" s="801" t="s">
        <v>1506</v>
      </c>
      <c r="F29" s="802"/>
      <c r="G29" s="803"/>
      <c r="H29" s="794">
        <v>2.5999999999999999E-2</v>
      </c>
      <c r="I29" s="795"/>
      <c r="J29" s="671">
        <v>6.5000000000000002E-2</v>
      </c>
      <c r="K29" s="899">
        <v>403</v>
      </c>
      <c r="L29" s="900"/>
      <c r="M29" s="120"/>
      <c r="N29" s="155"/>
    </row>
    <row r="30" spans="1:14">
      <c r="A30" s="117"/>
      <c r="B30" s="771" t="s">
        <v>1509</v>
      </c>
      <c r="C30" s="772"/>
      <c r="D30" s="772"/>
      <c r="E30" s="801" t="s">
        <v>1508</v>
      </c>
      <c r="F30" s="802"/>
      <c r="G30" s="803"/>
      <c r="H30" s="794">
        <v>2.8000000000000001E-2</v>
      </c>
      <c r="I30" s="795"/>
      <c r="J30" s="671">
        <v>7.0999999999999994E-2</v>
      </c>
      <c r="K30" s="899">
        <v>439</v>
      </c>
      <c r="L30" s="900"/>
      <c r="M30" s="118"/>
      <c r="N30" s="155"/>
    </row>
    <row r="31" spans="1:14">
      <c r="A31" s="135"/>
      <c r="B31" s="771" t="s">
        <v>1511</v>
      </c>
      <c r="C31" s="772"/>
      <c r="D31" s="772"/>
      <c r="E31" s="801" t="s">
        <v>1510</v>
      </c>
      <c r="F31" s="802"/>
      <c r="G31" s="803"/>
      <c r="H31" s="794">
        <v>3.3000000000000002E-2</v>
      </c>
      <c r="I31" s="795"/>
      <c r="J31" s="671">
        <v>8.1000000000000003E-2</v>
      </c>
      <c r="K31" s="899">
        <v>536</v>
      </c>
      <c r="L31" s="900"/>
      <c r="M31" s="124"/>
      <c r="N31" s="155"/>
    </row>
    <row r="32" spans="1:14">
      <c r="A32" s="138"/>
      <c r="B32" s="771" t="s">
        <v>1513</v>
      </c>
      <c r="C32" s="772"/>
      <c r="D32" s="772"/>
      <c r="E32" s="801" t="s">
        <v>1512</v>
      </c>
      <c r="F32" s="802"/>
      <c r="G32" s="803"/>
      <c r="H32" s="794">
        <v>3.6999999999999998E-2</v>
      </c>
      <c r="I32" s="795"/>
      <c r="J32" s="671">
        <v>9.1999999999999998E-2</v>
      </c>
      <c r="K32" s="899">
        <v>577</v>
      </c>
      <c r="L32" s="900"/>
      <c r="M32" s="134"/>
      <c r="N32" s="155"/>
    </row>
    <row r="33" spans="1:14">
      <c r="A33" s="126"/>
      <c r="B33" s="771" t="s">
        <v>1515</v>
      </c>
      <c r="C33" s="772"/>
      <c r="D33" s="772"/>
      <c r="E33" s="801" t="s">
        <v>1514</v>
      </c>
      <c r="F33" s="802"/>
      <c r="G33" s="803"/>
      <c r="H33" s="794">
        <v>4.1000000000000002E-2</v>
      </c>
      <c r="I33" s="795"/>
      <c r="J33" s="671">
        <v>0.10299999999999999</v>
      </c>
      <c r="K33" s="899">
        <v>674</v>
      </c>
      <c r="L33" s="900"/>
      <c r="M33" s="118"/>
      <c r="N33" s="155"/>
    </row>
    <row r="34" spans="1:14">
      <c r="A34" s="122"/>
      <c r="B34" s="771" t="s">
        <v>1517</v>
      </c>
      <c r="C34" s="772"/>
      <c r="D34" s="772"/>
      <c r="E34" s="801" t="s">
        <v>1516</v>
      </c>
      <c r="F34" s="802"/>
      <c r="G34" s="803"/>
      <c r="H34" s="794">
        <v>4.3999999999999997E-2</v>
      </c>
      <c r="I34" s="795"/>
      <c r="J34" s="671">
        <v>0.109</v>
      </c>
      <c r="K34" s="899">
        <v>792</v>
      </c>
      <c r="L34" s="900"/>
      <c r="M34" s="124"/>
      <c r="N34" s="155"/>
    </row>
    <row r="35" spans="1:14">
      <c r="A35" s="126"/>
      <c r="B35" s="771" t="s">
        <v>1519</v>
      </c>
      <c r="C35" s="772"/>
      <c r="D35" s="772"/>
      <c r="E35" s="801" t="s">
        <v>1518</v>
      </c>
      <c r="F35" s="802"/>
      <c r="G35" s="803"/>
      <c r="H35" s="794">
        <v>4.8000000000000001E-2</v>
      </c>
      <c r="I35" s="795"/>
      <c r="J35" s="671">
        <v>0.12</v>
      </c>
      <c r="K35" s="899">
        <v>822</v>
      </c>
      <c r="L35" s="900"/>
      <c r="M35" s="124"/>
      <c r="N35" s="155"/>
    </row>
    <row r="36" spans="1:14">
      <c r="A36" s="126"/>
      <c r="B36" s="923" t="s">
        <v>1521</v>
      </c>
      <c r="C36" s="924"/>
      <c r="D36" s="924"/>
      <c r="E36" s="801" t="s">
        <v>1520</v>
      </c>
      <c r="F36" s="802"/>
      <c r="G36" s="803"/>
      <c r="H36" s="951">
        <v>0.05</v>
      </c>
      <c r="I36" s="952"/>
      <c r="J36" s="672">
        <v>0.125</v>
      </c>
      <c r="K36" s="899">
        <v>859</v>
      </c>
      <c r="L36" s="900"/>
      <c r="M36" s="124"/>
      <c r="N36" s="155"/>
    </row>
    <row r="37" spans="1:14">
      <c r="A37" s="139"/>
      <c r="B37" s="771" t="s">
        <v>1523</v>
      </c>
      <c r="C37" s="772"/>
      <c r="D37" s="772"/>
      <c r="E37" s="801" t="s">
        <v>1522</v>
      </c>
      <c r="F37" s="802"/>
      <c r="G37" s="803"/>
      <c r="H37" s="794">
        <v>3.4000000000000002E-2</v>
      </c>
      <c r="I37" s="795"/>
      <c r="J37" s="671">
        <v>8.5000000000000006E-2</v>
      </c>
      <c r="K37" s="899">
        <v>560</v>
      </c>
      <c r="L37" s="900"/>
      <c r="M37" s="124"/>
      <c r="N37" s="155"/>
    </row>
    <row r="38" spans="1:14">
      <c r="A38" s="140"/>
      <c r="B38" s="771" t="s">
        <v>1525</v>
      </c>
      <c r="C38" s="772"/>
      <c r="D38" s="772"/>
      <c r="E38" s="801" t="s">
        <v>1524</v>
      </c>
      <c r="F38" s="802"/>
      <c r="G38" s="803"/>
      <c r="H38" s="794">
        <v>4.1000000000000002E-2</v>
      </c>
      <c r="I38" s="795"/>
      <c r="J38" s="671">
        <v>0.10199999999999999</v>
      </c>
      <c r="K38" s="899">
        <v>730</v>
      </c>
      <c r="L38" s="900"/>
      <c r="M38" s="134"/>
      <c r="N38" s="155"/>
    </row>
    <row r="39" spans="1:14">
      <c r="A39" s="123"/>
      <c r="B39" s="771" t="s">
        <v>1527</v>
      </c>
      <c r="C39" s="772"/>
      <c r="D39" s="772"/>
      <c r="E39" s="801" t="s">
        <v>1526</v>
      </c>
      <c r="F39" s="802"/>
      <c r="G39" s="803"/>
      <c r="H39" s="794">
        <v>4.8000000000000001E-2</v>
      </c>
      <c r="I39" s="795"/>
      <c r="J39" s="671">
        <v>0.11899999999999999</v>
      </c>
      <c r="K39" s="899">
        <v>875</v>
      </c>
      <c r="L39" s="900"/>
      <c r="M39" s="118"/>
      <c r="N39" s="155"/>
    </row>
    <row r="40" spans="1:14">
      <c r="A40" s="123"/>
      <c r="B40" s="923" t="s">
        <v>1528</v>
      </c>
      <c r="C40" s="924"/>
      <c r="D40" s="924"/>
      <c r="E40" s="801" t="s">
        <v>1526</v>
      </c>
      <c r="F40" s="802"/>
      <c r="G40" s="803"/>
      <c r="H40" s="953">
        <v>4.8000000000000001E-2</v>
      </c>
      <c r="I40" s="954"/>
      <c r="J40" s="672">
        <v>0.11899999999999999</v>
      </c>
      <c r="K40" s="878">
        <v>874</v>
      </c>
      <c r="L40" s="879"/>
      <c r="M40" s="118"/>
      <c r="N40" s="155"/>
    </row>
    <row r="41" spans="1:14">
      <c r="A41" s="119"/>
      <c r="B41" s="771" t="s">
        <v>1530</v>
      </c>
      <c r="C41" s="772"/>
      <c r="D41" s="772"/>
      <c r="E41" s="801" t="s">
        <v>1529</v>
      </c>
      <c r="F41" s="802"/>
      <c r="G41" s="803"/>
      <c r="H41" s="794">
        <v>5.5E-2</v>
      </c>
      <c r="I41" s="795"/>
      <c r="J41" s="671">
        <v>0.13700000000000001</v>
      </c>
      <c r="K41" s="878">
        <v>858</v>
      </c>
      <c r="L41" s="879"/>
      <c r="M41" s="118"/>
      <c r="N41" s="155"/>
    </row>
    <row r="42" spans="1:14">
      <c r="A42" s="135"/>
      <c r="B42" s="771" t="s">
        <v>1532</v>
      </c>
      <c r="C42" s="772"/>
      <c r="D42" s="772"/>
      <c r="E42" s="801" t="s">
        <v>1531</v>
      </c>
      <c r="F42" s="802"/>
      <c r="G42" s="803"/>
      <c r="H42" s="794">
        <v>6.5000000000000002E-2</v>
      </c>
      <c r="I42" s="795"/>
      <c r="J42" s="671">
        <v>0.16200000000000001</v>
      </c>
      <c r="K42" s="878">
        <v>1003</v>
      </c>
      <c r="L42" s="879"/>
      <c r="M42" s="124"/>
      <c r="N42" s="155"/>
    </row>
    <row r="43" spans="1:14">
      <c r="A43" s="117"/>
      <c r="B43" s="771" t="s">
        <v>1534</v>
      </c>
      <c r="C43" s="772"/>
      <c r="D43" s="772"/>
      <c r="E43" s="801" t="s">
        <v>1533</v>
      </c>
      <c r="F43" s="802"/>
      <c r="G43" s="803"/>
      <c r="H43" s="794">
        <v>7.1999999999999995E-2</v>
      </c>
      <c r="I43" s="795"/>
      <c r="J43" s="671">
        <v>0.18</v>
      </c>
      <c r="K43" s="878">
        <v>1284</v>
      </c>
      <c r="L43" s="879"/>
      <c r="M43" s="134"/>
      <c r="N43" s="155"/>
    </row>
    <row r="44" spans="1:14">
      <c r="A44" s="128"/>
      <c r="B44" s="771" t="s">
        <v>1536</v>
      </c>
      <c r="C44" s="772"/>
      <c r="D44" s="772"/>
      <c r="E44" s="801" t="s">
        <v>1535</v>
      </c>
      <c r="F44" s="802"/>
      <c r="G44" s="803"/>
      <c r="H44" s="794">
        <v>7.9000000000000001E-2</v>
      </c>
      <c r="I44" s="795"/>
      <c r="J44" s="671">
        <v>0.19700000000000001</v>
      </c>
      <c r="K44" s="878">
        <v>1581</v>
      </c>
      <c r="L44" s="879"/>
      <c r="M44" s="134"/>
      <c r="N44" s="155"/>
    </row>
    <row r="45" spans="1:14">
      <c r="A45" s="119"/>
      <c r="B45" s="771" t="s">
        <v>1538</v>
      </c>
      <c r="C45" s="772"/>
      <c r="D45" s="772"/>
      <c r="E45" s="801" t="s">
        <v>1537</v>
      </c>
      <c r="F45" s="802"/>
      <c r="G45" s="803"/>
      <c r="H45" s="794">
        <v>8.8999999999999996E-2</v>
      </c>
      <c r="I45" s="795"/>
      <c r="J45" s="671">
        <v>0.222</v>
      </c>
      <c r="K45" s="878">
        <v>1411</v>
      </c>
      <c r="L45" s="879"/>
      <c r="M45" s="120"/>
      <c r="N45" s="155"/>
    </row>
    <row r="46" spans="1:14">
      <c r="A46" s="119"/>
      <c r="B46" s="771" t="s">
        <v>1540</v>
      </c>
      <c r="C46" s="772"/>
      <c r="D46" s="772"/>
      <c r="E46" s="801" t="s">
        <v>1539</v>
      </c>
      <c r="F46" s="802"/>
      <c r="G46" s="803"/>
      <c r="H46" s="794">
        <v>9.6000000000000002E-2</v>
      </c>
      <c r="I46" s="795"/>
      <c r="J46" s="671">
        <v>0.24</v>
      </c>
      <c r="K46" s="878">
        <v>1868</v>
      </c>
      <c r="L46" s="879"/>
      <c r="M46" s="118"/>
      <c r="N46" s="155"/>
    </row>
    <row r="47" spans="1:14">
      <c r="A47" s="119"/>
      <c r="B47" s="923" t="s">
        <v>1542</v>
      </c>
      <c r="C47" s="924"/>
      <c r="D47" s="924"/>
      <c r="E47" s="801" t="s">
        <v>1541</v>
      </c>
      <c r="F47" s="802"/>
      <c r="G47" s="803"/>
      <c r="H47" s="951">
        <v>0.10299999999999999</v>
      </c>
      <c r="I47" s="952"/>
      <c r="J47" s="673">
        <v>0.25700000000000001</v>
      </c>
      <c r="K47" s="899">
        <v>2002</v>
      </c>
      <c r="L47" s="900"/>
      <c r="M47" s="118"/>
      <c r="N47" s="155"/>
    </row>
    <row r="48" spans="1:14">
      <c r="A48" s="119"/>
      <c r="B48" s="923" t="s">
        <v>1544</v>
      </c>
      <c r="C48" s="924"/>
      <c r="D48" s="924"/>
      <c r="E48" s="801" t="s">
        <v>1543</v>
      </c>
      <c r="F48" s="802"/>
      <c r="G48" s="803"/>
      <c r="H48" s="951">
        <v>0.1</v>
      </c>
      <c r="I48" s="952"/>
      <c r="J48" s="673">
        <v>0.25</v>
      </c>
      <c r="K48" s="899">
        <v>1884</v>
      </c>
      <c r="L48" s="900"/>
      <c r="M48" s="118"/>
      <c r="N48" s="155"/>
    </row>
    <row r="49" spans="1:14">
      <c r="A49" s="128"/>
      <c r="B49" s="923" t="s">
        <v>1546</v>
      </c>
      <c r="C49" s="924"/>
      <c r="D49" s="924"/>
      <c r="E49" s="801" t="s">
        <v>1545</v>
      </c>
      <c r="F49" s="802"/>
      <c r="G49" s="803"/>
      <c r="H49" s="794">
        <v>0.114</v>
      </c>
      <c r="I49" s="795"/>
      <c r="J49" s="671">
        <v>0.28499999999999998</v>
      </c>
      <c r="K49" s="899">
        <v>2155</v>
      </c>
      <c r="L49" s="900"/>
      <c r="M49" s="120"/>
      <c r="N49" s="155"/>
    </row>
    <row r="50" spans="1:14">
      <c r="A50" s="117"/>
      <c r="B50" s="923" t="s">
        <v>1548</v>
      </c>
      <c r="C50" s="924"/>
      <c r="D50" s="924"/>
      <c r="E50" s="801" t="s">
        <v>1547</v>
      </c>
      <c r="F50" s="802"/>
      <c r="G50" s="803"/>
      <c r="H50" s="794">
        <v>0.13500000000000001</v>
      </c>
      <c r="I50" s="795"/>
      <c r="J50" s="671">
        <v>0.33800000000000002</v>
      </c>
      <c r="K50" s="899">
        <v>2304</v>
      </c>
      <c r="L50" s="900"/>
      <c r="M50" s="120"/>
      <c r="N50" s="155"/>
    </row>
    <row r="51" spans="1:14">
      <c r="A51" s="117"/>
      <c r="B51" s="923" t="s">
        <v>1549</v>
      </c>
      <c r="C51" s="924"/>
      <c r="D51" s="924"/>
      <c r="E51" s="801" t="s">
        <v>1547</v>
      </c>
      <c r="F51" s="802"/>
      <c r="G51" s="803"/>
      <c r="H51" s="794">
        <v>0.13500000000000001</v>
      </c>
      <c r="I51" s="795"/>
      <c r="J51" s="671">
        <v>0.33800000000000002</v>
      </c>
      <c r="K51" s="899">
        <v>2470</v>
      </c>
      <c r="L51" s="900"/>
      <c r="M51" s="120"/>
      <c r="N51" s="155"/>
    </row>
    <row r="52" spans="1:14">
      <c r="A52" s="117"/>
      <c r="B52" s="923" t="s">
        <v>1684</v>
      </c>
      <c r="C52" s="924"/>
      <c r="D52" s="924"/>
      <c r="E52" s="801" t="s">
        <v>1550</v>
      </c>
      <c r="F52" s="802"/>
      <c r="G52" s="803"/>
      <c r="H52" s="794">
        <v>0.15</v>
      </c>
      <c r="I52" s="795"/>
      <c r="J52" s="671">
        <v>0.375</v>
      </c>
      <c r="K52" s="878">
        <v>3069</v>
      </c>
      <c r="L52" s="879"/>
      <c r="M52" s="120"/>
      <c r="N52" s="155"/>
    </row>
    <row r="53" spans="1:14" ht="15.75" thickBot="1">
      <c r="A53" s="117"/>
      <c r="B53" s="771" t="s">
        <v>1683</v>
      </c>
      <c r="C53" s="772"/>
      <c r="D53" s="773"/>
      <c r="E53" s="801" t="s">
        <v>1551</v>
      </c>
      <c r="F53" s="802"/>
      <c r="G53" s="803"/>
      <c r="H53" s="794">
        <v>0.16400000000000001</v>
      </c>
      <c r="I53" s="795"/>
      <c r="J53" s="674">
        <v>0.41</v>
      </c>
      <c r="K53" s="878">
        <v>3699</v>
      </c>
      <c r="L53" s="879"/>
      <c r="M53" s="120"/>
      <c r="N53" s="153"/>
    </row>
    <row r="54" spans="1:14">
      <c r="A54" s="132"/>
      <c r="B54" s="771" t="s">
        <v>1553</v>
      </c>
      <c r="C54" s="772"/>
      <c r="D54" s="772"/>
      <c r="E54" s="801" t="s">
        <v>1552</v>
      </c>
      <c r="F54" s="802"/>
      <c r="G54" s="803"/>
      <c r="H54" s="794">
        <v>0.185</v>
      </c>
      <c r="I54" s="795"/>
      <c r="J54" s="671">
        <v>0.46300000000000002</v>
      </c>
      <c r="K54" s="878">
        <v>3432</v>
      </c>
      <c r="L54" s="879"/>
      <c r="M54" s="120"/>
      <c r="N54" s="155"/>
    </row>
    <row r="55" spans="1:14">
      <c r="A55" s="111"/>
      <c r="B55" s="771" t="s">
        <v>1555</v>
      </c>
      <c r="C55" s="772"/>
      <c r="D55" s="772"/>
      <c r="E55" s="801" t="s">
        <v>1554</v>
      </c>
      <c r="F55" s="802"/>
      <c r="G55" s="803"/>
      <c r="H55" s="794">
        <v>0.2</v>
      </c>
      <c r="I55" s="795"/>
      <c r="J55" s="675">
        <v>0.5</v>
      </c>
      <c r="K55" s="878">
        <v>4498</v>
      </c>
      <c r="L55" s="879"/>
      <c r="M55" s="120"/>
      <c r="N55" s="155"/>
    </row>
    <row r="56" spans="1:14">
      <c r="A56" s="111"/>
      <c r="B56" s="771" t="s">
        <v>1556</v>
      </c>
      <c r="C56" s="772"/>
      <c r="D56" s="772"/>
      <c r="E56" s="801" t="s">
        <v>1557</v>
      </c>
      <c r="F56" s="802"/>
      <c r="G56" s="803"/>
      <c r="H56" s="794">
        <v>2.8000000000000001E-2</v>
      </c>
      <c r="I56" s="795"/>
      <c r="J56" s="676">
        <v>1.0999999999999999E-2</v>
      </c>
      <c r="K56" s="899">
        <v>234</v>
      </c>
      <c r="L56" s="900"/>
      <c r="M56" s="120"/>
      <c r="N56" s="157"/>
    </row>
    <row r="57" spans="1:14">
      <c r="A57" s="111"/>
      <c r="B57" s="771" t="s">
        <v>1558</v>
      </c>
      <c r="C57" s="772"/>
      <c r="D57" s="772"/>
      <c r="E57" s="801" t="s">
        <v>1559</v>
      </c>
      <c r="F57" s="802"/>
      <c r="G57" s="803"/>
      <c r="H57" s="794">
        <v>8.5000000000000006E-2</v>
      </c>
      <c r="I57" s="795"/>
      <c r="J57" s="676">
        <v>1.4E-2</v>
      </c>
      <c r="K57" s="901">
        <v>246</v>
      </c>
      <c r="L57" s="902"/>
      <c r="M57" s="120"/>
      <c r="N57" s="157"/>
    </row>
    <row r="58" spans="1:14">
      <c r="A58" s="111"/>
      <c r="B58" s="771" t="s">
        <v>1560</v>
      </c>
      <c r="C58" s="772"/>
      <c r="D58" s="772"/>
      <c r="E58" s="801" t="s">
        <v>1561</v>
      </c>
      <c r="F58" s="802"/>
      <c r="G58" s="803"/>
      <c r="H58" s="794">
        <v>4.2999999999999997E-2</v>
      </c>
      <c r="I58" s="795"/>
      <c r="J58" s="676">
        <v>1.7000000000000001E-2</v>
      </c>
      <c r="K58" s="901">
        <v>273</v>
      </c>
      <c r="L58" s="902"/>
      <c r="M58" s="120"/>
      <c r="N58" s="157"/>
    </row>
    <row r="59" spans="1:14">
      <c r="A59" s="111"/>
      <c r="B59" s="771" t="s">
        <v>1562</v>
      </c>
      <c r="C59" s="772"/>
      <c r="D59" s="772"/>
      <c r="E59" s="801" t="s">
        <v>1563</v>
      </c>
      <c r="F59" s="802"/>
      <c r="G59" s="803"/>
      <c r="H59" s="794">
        <v>4.4999999999999998E-2</v>
      </c>
      <c r="I59" s="795"/>
      <c r="J59" s="676">
        <v>1.7999999999999999E-2</v>
      </c>
      <c r="K59" s="901">
        <v>315</v>
      </c>
      <c r="L59" s="902"/>
      <c r="M59" s="120"/>
      <c r="N59" s="158"/>
    </row>
    <row r="60" spans="1:14">
      <c r="A60" s="111"/>
      <c r="B60" s="771" t="s">
        <v>1564</v>
      </c>
      <c r="C60" s="772"/>
      <c r="D60" s="772"/>
      <c r="E60" s="801" t="s">
        <v>1565</v>
      </c>
      <c r="F60" s="802"/>
      <c r="G60" s="803"/>
      <c r="H60" s="794">
        <v>5.2999999999999999E-2</v>
      </c>
      <c r="I60" s="795"/>
      <c r="J60" s="676">
        <v>2.1000000000000001E-2</v>
      </c>
      <c r="K60" s="899">
        <v>381</v>
      </c>
      <c r="L60" s="900"/>
      <c r="M60" s="120"/>
      <c r="N60" s="158"/>
    </row>
    <row r="61" spans="1:14">
      <c r="A61" s="111"/>
      <c r="B61" s="771" t="s">
        <v>1566</v>
      </c>
      <c r="C61" s="772"/>
      <c r="D61" s="772"/>
      <c r="E61" s="801" t="s">
        <v>1567</v>
      </c>
      <c r="F61" s="802"/>
      <c r="G61" s="803"/>
      <c r="H61" s="794">
        <v>7.2999999999999995E-2</v>
      </c>
      <c r="I61" s="795"/>
      <c r="J61" s="676">
        <v>2.9000000000000001E-2</v>
      </c>
      <c r="K61" s="899">
        <v>523</v>
      </c>
      <c r="L61" s="900"/>
      <c r="M61" s="120"/>
      <c r="N61" s="158"/>
    </row>
    <row r="62" spans="1:14">
      <c r="A62" s="111"/>
      <c r="B62" s="771" t="s">
        <v>1568</v>
      </c>
      <c r="C62" s="772"/>
      <c r="D62" s="772"/>
      <c r="E62" s="801" t="s">
        <v>1569</v>
      </c>
      <c r="F62" s="802"/>
      <c r="G62" s="803"/>
      <c r="H62" s="794">
        <v>8.7999999999999995E-2</v>
      </c>
      <c r="I62" s="795"/>
      <c r="J62" s="676">
        <v>3.5000000000000003E-2</v>
      </c>
      <c r="K62" s="899">
        <v>691</v>
      </c>
      <c r="L62" s="900"/>
      <c r="M62" s="120"/>
      <c r="N62" s="157"/>
    </row>
    <row r="63" spans="1:14">
      <c r="A63" s="111"/>
      <c r="B63" s="771" t="s">
        <v>1570</v>
      </c>
      <c r="C63" s="772"/>
      <c r="D63" s="772"/>
      <c r="E63" s="801" t="s">
        <v>1571</v>
      </c>
      <c r="F63" s="802"/>
      <c r="G63" s="803"/>
      <c r="H63" s="794">
        <v>0.10299999999999999</v>
      </c>
      <c r="I63" s="795"/>
      <c r="J63" s="676">
        <v>4.1000000000000002E-2</v>
      </c>
      <c r="K63" s="901">
        <v>970</v>
      </c>
      <c r="L63" s="902"/>
      <c r="M63" s="120"/>
      <c r="N63" s="157"/>
    </row>
    <row r="64" spans="1:14">
      <c r="A64" s="111"/>
      <c r="B64" s="947" t="s">
        <v>1572</v>
      </c>
      <c r="C64" s="948"/>
      <c r="D64" s="948"/>
      <c r="E64" s="801" t="s">
        <v>1573</v>
      </c>
      <c r="F64" s="802"/>
      <c r="G64" s="803"/>
      <c r="H64" s="794">
        <v>0.05</v>
      </c>
      <c r="I64" s="795"/>
      <c r="J64" s="670">
        <v>0.125</v>
      </c>
      <c r="K64" s="901">
        <v>676</v>
      </c>
      <c r="L64" s="902"/>
      <c r="M64" s="120"/>
      <c r="N64" s="159"/>
    </row>
    <row r="65" spans="1:14">
      <c r="A65" s="111"/>
      <c r="B65" s="771" t="s">
        <v>1574</v>
      </c>
      <c r="C65" s="772"/>
      <c r="D65" s="772"/>
      <c r="E65" s="801" t="s">
        <v>1575</v>
      </c>
      <c r="F65" s="802"/>
      <c r="G65" s="803"/>
      <c r="H65" s="794">
        <v>0.11700000000000001</v>
      </c>
      <c r="I65" s="795"/>
      <c r="J65" s="676">
        <v>4.7E-2</v>
      </c>
      <c r="K65" s="901">
        <v>640</v>
      </c>
      <c r="L65" s="902"/>
      <c r="M65" s="120"/>
      <c r="N65" s="158"/>
    </row>
    <row r="66" spans="1:14">
      <c r="A66" s="111"/>
      <c r="B66" s="771" t="s">
        <v>1576</v>
      </c>
      <c r="C66" s="772"/>
      <c r="D66" s="772"/>
      <c r="E66" s="801" t="s">
        <v>1577</v>
      </c>
      <c r="F66" s="802"/>
      <c r="G66" s="803"/>
      <c r="H66" s="794">
        <v>0.14000000000000001</v>
      </c>
      <c r="I66" s="795"/>
      <c r="J66" s="676">
        <v>5.6000000000000001E-2</v>
      </c>
      <c r="K66" s="901">
        <v>884</v>
      </c>
      <c r="L66" s="902"/>
      <c r="M66" s="120"/>
      <c r="N66" s="158"/>
    </row>
    <row r="67" spans="1:14">
      <c r="A67" s="111"/>
      <c r="B67" s="771" t="s">
        <v>1578</v>
      </c>
      <c r="C67" s="772"/>
      <c r="D67" s="772"/>
      <c r="E67" s="801" t="s">
        <v>1579</v>
      </c>
      <c r="F67" s="802"/>
      <c r="G67" s="803"/>
      <c r="H67" s="794">
        <v>0.155</v>
      </c>
      <c r="I67" s="795"/>
      <c r="J67" s="676">
        <v>6.2E-2</v>
      </c>
      <c r="K67" s="901">
        <v>1387</v>
      </c>
      <c r="L67" s="902"/>
      <c r="M67" s="120"/>
      <c r="N67" s="158"/>
    </row>
    <row r="68" spans="1:14">
      <c r="A68" s="111"/>
      <c r="B68" s="771" t="s">
        <v>1580</v>
      </c>
      <c r="C68" s="772"/>
      <c r="D68" s="772"/>
      <c r="E68" s="801" t="s">
        <v>1581</v>
      </c>
      <c r="F68" s="802"/>
      <c r="G68" s="803"/>
      <c r="H68" s="794">
        <v>0.245</v>
      </c>
      <c r="I68" s="795"/>
      <c r="J68" s="676">
        <v>9.8000000000000004E-2</v>
      </c>
      <c r="K68" s="901">
        <v>1638</v>
      </c>
      <c r="L68" s="902"/>
      <c r="M68" s="120"/>
      <c r="N68" s="158"/>
    </row>
    <row r="69" spans="1:14">
      <c r="A69" s="111"/>
      <c r="B69" s="771" t="s">
        <v>1582</v>
      </c>
      <c r="C69" s="772"/>
      <c r="D69" s="772"/>
      <c r="E69" s="801" t="s">
        <v>1583</v>
      </c>
      <c r="F69" s="802"/>
      <c r="G69" s="803"/>
      <c r="H69" s="794">
        <v>0.29199999999999998</v>
      </c>
      <c r="I69" s="795"/>
      <c r="J69" s="676">
        <v>0.11700000000000001</v>
      </c>
      <c r="K69" s="901">
        <v>2904</v>
      </c>
      <c r="L69" s="902"/>
      <c r="M69" s="120"/>
      <c r="N69" s="158"/>
    </row>
    <row r="70" spans="1:14" ht="15.75" thickBot="1">
      <c r="A70" s="111"/>
      <c r="B70" s="771" t="s">
        <v>1584</v>
      </c>
      <c r="C70" s="772"/>
      <c r="D70" s="772"/>
      <c r="E70" s="798" t="s">
        <v>1585</v>
      </c>
      <c r="F70" s="799"/>
      <c r="G70" s="800"/>
      <c r="H70" s="796">
        <v>0.32300000000000001</v>
      </c>
      <c r="I70" s="797"/>
      <c r="J70" s="677">
        <v>0.129</v>
      </c>
      <c r="K70" s="927">
        <v>5285</v>
      </c>
      <c r="L70" s="928"/>
      <c r="M70" s="120"/>
      <c r="N70" s="158"/>
    </row>
    <row r="71" spans="1:14" ht="15.75" customHeight="1" thickBot="1">
      <c r="A71" s="128"/>
      <c r="B71" s="903" t="s">
        <v>1608</v>
      </c>
      <c r="C71" s="904"/>
      <c r="D71" s="904"/>
      <c r="E71" s="904"/>
      <c r="F71" s="904"/>
      <c r="G71" s="904"/>
      <c r="H71" s="904"/>
      <c r="I71" s="904"/>
      <c r="J71" s="904"/>
      <c r="K71" s="904"/>
      <c r="L71" s="905"/>
      <c r="M71" s="118"/>
    </row>
    <row r="72" spans="1:14">
      <c r="A72" s="117"/>
      <c r="B72" s="777" t="s">
        <v>1609</v>
      </c>
      <c r="C72" s="778"/>
      <c r="D72" s="778"/>
      <c r="E72" s="853" t="s">
        <v>1610</v>
      </c>
      <c r="F72" s="854"/>
      <c r="G72" s="855"/>
      <c r="H72" s="851">
        <v>0.1</v>
      </c>
      <c r="I72" s="852"/>
      <c r="J72" s="678">
        <v>0.25</v>
      </c>
      <c r="K72" s="942">
        <v>2609</v>
      </c>
      <c r="L72" s="943"/>
      <c r="M72" s="120"/>
    </row>
    <row r="73" spans="1:14">
      <c r="A73" s="135"/>
      <c r="B73" s="771" t="s">
        <v>1611</v>
      </c>
      <c r="C73" s="772"/>
      <c r="D73" s="772"/>
      <c r="E73" s="801" t="s">
        <v>1612</v>
      </c>
      <c r="F73" s="802"/>
      <c r="G73" s="803"/>
      <c r="H73" s="794">
        <v>0.15</v>
      </c>
      <c r="I73" s="795"/>
      <c r="J73" s="679">
        <v>0.38</v>
      </c>
      <c r="K73" s="901">
        <v>3195</v>
      </c>
      <c r="L73" s="902"/>
      <c r="M73" s="120"/>
    </row>
    <row r="74" spans="1:14">
      <c r="A74" s="135"/>
      <c r="B74" s="771" t="s">
        <v>1613</v>
      </c>
      <c r="C74" s="772"/>
      <c r="D74" s="772"/>
      <c r="E74" s="801" t="s">
        <v>1614</v>
      </c>
      <c r="F74" s="802"/>
      <c r="G74" s="803"/>
      <c r="H74" s="794">
        <v>0.17</v>
      </c>
      <c r="I74" s="795"/>
      <c r="J74" s="679">
        <v>0.43</v>
      </c>
      <c r="K74" s="901">
        <v>4117</v>
      </c>
      <c r="L74" s="902"/>
      <c r="M74" s="118"/>
    </row>
    <row r="75" spans="1:14">
      <c r="A75" s="119"/>
      <c r="B75" s="771" t="s">
        <v>1615</v>
      </c>
      <c r="C75" s="772"/>
      <c r="D75" s="772"/>
      <c r="E75" s="801" t="s">
        <v>1616</v>
      </c>
      <c r="F75" s="802"/>
      <c r="G75" s="803"/>
      <c r="H75" s="801">
        <v>0.47799999999999998</v>
      </c>
      <c r="I75" s="803"/>
      <c r="J75" s="680">
        <v>1.2</v>
      </c>
      <c r="K75" s="901">
        <v>14702</v>
      </c>
      <c r="L75" s="902"/>
      <c r="M75" s="124"/>
    </row>
    <row r="76" spans="1:14">
      <c r="A76" s="128"/>
      <c r="B76" s="771" t="s">
        <v>1617</v>
      </c>
      <c r="C76" s="772"/>
      <c r="D76" s="772"/>
      <c r="E76" s="801" t="s">
        <v>1618</v>
      </c>
      <c r="F76" s="802"/>
      <c r="G76" s="803"/>
      <c r="H76" s="794">
        <v>0.53900000000000003</v>
      </c>
      <c r="I76" s="795"/>
      <c r="J76" s="680">
        <v>1.35</v>
      </c>
      <c r="K76" s="901">
        <v>16578</v>
      </c>
      <c r="L76" s="902"/>
      <c r="M76" s="134"/>
    </row>
    <row r="77" spans="1:14">
      <c r="A77" s="119"/>
      <c r="B77" s="771" t="s">
        <v>1619</v>
      </c>
      <c r="C77" s="772"/>
      <c r="D77" s="772"/>
      <c r="E77" s="801" t="s">
        <v>1620</v>
      </c>
      <c r="F77" s="802"/>
      <c r="G77" s="803"/>
      <c r="H77" s="794">
        <v>0.55800000000000005</v>
      </c>
      <c r="I77" s="795"/>
      <c r="J77" s="680">
        <v>1.395</v>
      </c>
      <c r="K77" s="899">
        <v>17164</v>
      </c>
      <c r="L77" s="900"/>
      <c r="M77" s="118"/>
    </row>
    <row r="78" spans="1:14">
      <c r="A78" s="119"/>
      <c r="B78" s="771" t="s">
        <v>1621</v>
      </c>
      <c r="C78" s="772"/>
      <c r="D78" s="772"/>
      <c r="E78" s="801" t="s">
        <v>1622</v>
      </c>
      <c r="F78" s="802"/>
      <c r="G78" s="803"/>
      <c r="H78" s="794">
        <v>0.57799999999999996</v>
      </c>
      <c r="I78" s="795"/>
      <c r="J78" s="680">
        <v>1.45</v>
      </c>
      <c r="K78" s="899">
        <v>17778</v>
      </c>
      <c r="L78" s="900"/>
      <c r="M78" s="124"/>
    </row>
    <row r="79" spans="1:14" ht="15.75" thickBot="1">
      <c r="A79" s="128"/>
      <c r="B79" s="774" t="s">
        <v>1623</v>
      </c>
      <c r="C79" s="775"/>
      <c r="D79" s="775"/>
      <c r="E79" s="798" t="s">
        <v>1624</v>
      </c>
      <c r="F79" s="799"/>
      <c r="G79" s="800"/>
      <c r="H79" s="796">
        <v>0.6</v>
      </c>
      <c r="I79" s="797"/>
      <c r="J79" s="681">
        <v>1.5</v>
      </c>
      <c r="K79" s="927">
        <v>18454</v>
      </c>
      <c r="L79" s="928"/>
      <c r="M79" s="124"/>
    </row>
    <row r="80" spans="1:14" ht="16.5" thickBot="1">
      <c r="A80" s="117"/>
      <c r="B80" s="944" t="s">
        <v>1625</v>
      </c>
      <c r="C80" s="945"/>
      <c r="D80" s="945"/>
      <c r="E80" s="945"/>
      <c r="F80" s="945"/>
      <c r="G80" s="945"/>
      <c r="H80" s="945"/>
      <c r="I80" s="945"/>
      <c r="J80" s="945"/>
      <c r="K80" s="945"/>
      <c r="L80" s="946"/>
      <c r="M80" s="134"/>
    </row>
    <row r="81" spans="1:13">
      <c r="A81" s="135"/>
      <c r="B81" s="777" t="s">
        <v>1626</v>
      </c>
      <c r="C81" s="778"/>
      <c r="D81" s="778"/>
      <c r="E81" s="853" t="s">
        <v>1627</v>
      </c>
      <c r="F81" s="854"/>
      <c r="G81" s="855"/>
      <c r="H81" s="851">
        <v>0.11</v>
      </c>
      <c r="I81" s="852"/>
      <c r="J81" s="678">
        <v>0.27</v>
      </c>
      <c r="K81" s="942">
        <v>1659</v>
      </c>
      <c r="L81" s="943"/>
      <c r="M81" s="118"/>
    </row>
    <row r="82" spans="1:13">
      <c r="A82" s="128"/>
      <c r="B82" s="771" t="s">
        <v>1628</v>
      </c>
      <c r="C82" s="772"/>
      <c r="D82" s="772"/>
      <c r="E82" s="801" t="s">
        <v>1629</v>
      </c>
      <c r="F82" s="802"/>
      <c r="G82" s="803"/>
      <c r="H82" s="794">
        <v>0.09</v>
      </c>
      <c r="I82" s="795"/>
      <c r="J82" s="679">
        <v>0.21</v>
      </c>
      <c r="K82" s="901">
        <v>1178</v>
      </c>
      <c r="L82" s="902"/>
      <c r="M82" s="118"/>
    </row>
    <row r="83" spans="1:13">
      <c r="A83" s="117"/>
      <c r="B83" s="771" t="s">
        <v>1630</v>
      </c>
      <c r="C83" s="772"/>
      <c r="D83" s="772"/>
      <c r="E83" s="801" t="s">
        <v>1631</v>
      </c>
      <c r="F83" s="802"/>
      <c r="G83" s="803"/>
      <c r="H83" s="794">
        <v>0.16</v>
      </c>
      <c r="I83" s="795"/>
      <c r="J83" s="679">
        <v>0.41</v>
      </c>
      <c r="K83" s="901">
        <v>2544</v>
      </c>
      <c r="L83" s="902"/>
      <c r="M83" s="124"/>
    </row>
    <row r="84" spans="1:13">
      <c r="A84" s="117"/>
      <c r="B84" s="771" t="s">
        <v>1632</v>
      </c>
      <c r="C84" s="772"/>
      <c r="D84" s="772"/>
      <c r="E84" s="801" t="s">
        <v>1633</v>
      </c>
      <c r="F84" s="802"/>
      <c r="G84" s="803"/>
      <c r="H84" s="794">
        <v>0.16</v>
      </c>
      <c r="I84" s="795"/>
      <c r="J84" s="679">
        <v>0.41</v>
      </c>
      <c r="K84" s="901">
        <v>2339</v>
      </c>
      <c r="L84" s="902"/>
      <c r="M84" s="134"/>
    </row>
    <row r="85" spans="1:13">
      <c r="A85" s="119"/>
      <c r="B85" s="771" t="s">
        <v>1634</v>
      </c>
      <c r="C85" s="772"/>
      <c r="D85" s="772"/>
      <c r="E85" s="801" t="s">
        <v>1635</v>
      </c>
      <c r="F85" s="802"/>
      <c r="G85" s="803"/>
      <c r="H85" s="794">
        <v>0.04</v>
      </c>
      <c r="I85" s="795"/>
      <c r="J85" s="679">
        <v>0.1</v>
      </c>
      <c r="K85" s="901">
        <v>664</v>
      </c>
      <c r="L85" s="902"/>
      <c r="M85" s="134"/>
    </row>
    <row r="86" spans="1:13" ht="15.75" thickBot="1">
      <c r="A86" s="135"/>
      <c r="B86" s="774" t="s">
        <v>1636</v>
      </c>
      <c r="C86" s="775"/>
      <c r="D86" s="775"/>
      <c r="E86" s="798" t="s">
        <v>1637</v>
      </c>
      <c r="F86" s="799"/>
      <c r="G86" s="800"/>
      <c r="H86" s="796">
        <v>0.24</v>
      </c>
      <c r="I86" s="797"/>
      <c r="J86" s="681">
        <v>0.6</v>
      </c>
      <c r="K86" s="927">
        <v>3345</v>
      </c>
      <c r="L86" s="928"/>
      <c r="M86" s="120"/>
    </row>
    <row r="87" spans="1:13" ht="15.75" customHeight="1" thickBot="1">
      <c r="A87" s="119"/>
      <c r="B87" s="903" t="s">
        <v>1638</v>
      </c>
      <c r="C87" s="904"/>
      <c r="D87" s="904"/>
      <c r="E87" s="904"/>
      <c r="F87" s="904"/>
      <c r="G87" s="904"/>
      <c r="H87" s="904"/>
      <c r="I87" s="904"/>
      <c r="J87" s="904"/>
      <c r="K87" s="904"/>
      <c r="L87" s="905"/>
      <c r="M87" s="134"/>
    </row>
    <row r="88" spans="1:13">
      <c r="A88" s="119"/>
      <c r="B88" s="777" t="s">
        <v>1639</v>
      </c>
      <c r="C88" s="778"/>
      <c r="D88" s="778"/>
      <c r="E88" s="853" t="s">
        <v>1640</v>
      </c>
      <c r="F88" s="854"/>
      <c r="G88" s="855"/>
      <c r="H88" s="851">
        <v>1.2999999999999999E-2</v>
      </c>
      <c r="I88" s="852"/>
      <c r="J88" s="682">
        <v>0.05</v>
      </c>
      <c r="K88" s="897">
        <v>253</v>
      </c>
      <c r="L88" s="898"/>
      <c r="M88" s="124"/>
    </row>
    <row r="89" spans="1:13">
      <c r="A89" s="128"/>
      <c r="B89" s="771" t="s">
        <v>1641</v>
      </c>
      <c r="C89" s="772"/>
      <c r="D89" s="772"/>
      <c r="E89" s="801" t="s">
        <v>1642</v>
      </c>
      <c r="F89" s="802"/>
      <c r="G89" s="803"/>
      <c r="H89" s="794">
        <v>0.02</v>
      </c>
      <c r="I89" s="795"/>
      <c r="J89" s="680">
        <v>0.05</v>
      </c>
      <c r="K89" s="899">
        <v>305</v>
      </c>
      <c r="L89" s="900"/>
      <c r="M89" s="118"/>
    </row>
    <row r="90" spans="1:13">
      <c r="A90" s="135"/>
      <c r="B90" s="771" t="s">
        <v>1643</v>
      </c>
      <c r="C90" s="772"/>
      <c r="D90" s="772"/>
      <c r="E90" s="801" t="s">
        <v>1644</v>
      </c>
      <c r="F90" s="802"/>
      <c r="G90" s="803"/>
      <c r="H90" s="794">
        <v>0.03</v>
      </c>
      <c r="I90" s="795"/>
      <c r="J90" s="679">
        <v>6.8000000000000005E-2</v>
      </c>
      <c r="K90" s="901">
        <v>350</v>
      </c>
      <c r="L90" s="902"/>
      <c r="M90" s="120"/>
    </row>
    <row r="91" spans="1:13">
      <c r="A91" s="119"/>
      <c r="B91" s="771" t="s">
        <v>1645</v>
      </c>
      <c r="C91" s="772"/>
      <c r="D91" s="772"/>
      <c r="E91" s="801" t="s">
        <v>1644</v>
      </c>
      <c r="F91" s="802"/>
      <c r="G91" s="803"/>
      <c r="H91" s="794">
        <v>0.03</v>
      </c>
      <c r="I91" s="795"/>
      <c r="J91" s="679">
        <v>6.8000000000000005E-2</v>
      </c>
      <c r="K91" s="901">
        <v>413</v>
      </c>
      <c r="L91" s="902"/>
      <c r="M91" s="120"/>
    </row>
    <row r="92" spans="1:13">
      <c r="A92" s="128"/>
      <c r="B92" s="771" t="s">
        <v>1646</v>
      </c>
      <c r="C92" s="772"/>
      <c r="D92" s="772"/>
      <c r="E92" s="801" t="s">
        <v>1647</v>
      </c>
      <c r="F92" s="802"/>
      <c r="G92" s="803"/>
      <c r="H92" s="794">
        <v>0.05</v>
      </c>
      <c r="I92" s="795"/>
      <c r="J92" s="679">
        <v>0.13</v>
      </c>
      <c r="K92" s="901">
        <v>585</v>
      </c>
      <c r="L92" s="902"/>
      <c r="M92" s="118"/>
    </row>
    <row r="93" spans="1:13" ht="15.75" thickBot="1">
      <c r="A93" s="119"/>
      <c r="B93" s="774" t="s">
        <v>1648</v>
      </c>
      <c r="C93" s="775"/>
      <c r="D93" s="775"/>
      <c r="E93" s="798" t="s">
        <v>1647</v>
      </c>
      <c r="F93" s="799"/>
      <c r="G93" s="800"/>
      <c r="H93" s="796">
        <v>0.05</v>
      </c>
      <c r="I93" s="797"/>
      <c r="J93" s="681">
        <v>0.13</v>
      </c>
      <c r="K93" s="927">
        <v>689</v>
      </c>
      <c r="L93" s="928"/>
      <c r="M93" s="124"/>
    </row>
    <row r="94" spans="1:13" ht="15.75" customHeight="1" thickBot="1">
      <c r="A94" s="135"/>
      <c r="B94" s="903" t="s">
        <v>1652</v>
      </c>
      <c r="C94" s="904"/>
      <c r="D94" s="904"/>
      <c r="E94" s="904"/>
      <c r="F94" s="904"/>
      <c r="G94" s="904"/>
      <c r="H94" s="904"/>
      <c r="I94" s="904"/>
      <c r="J94" s="904"/>
      <c r="K94" s="904"/>
      <c r="L94" s="905"/>
      <c r="M94" s="134"/>
    </row>
    <row r="95" spans="1:13" ht="15.75" thickBot="1">
      <c r="A95" s="128"/>
      <c r="B95" s="888" t="s">
        <v>1653</v>
      </c>
      <c r="C95" s="889"/>
      <c r="D95" s="889"/>
      <c r="E95" s="890" t="s">
        <v>1654</v>
      </c>
      <c r="F95" s="891"/>
      <c r="G95" s="892"/>
      <c r="H95" s="893">
        <v>0.64</v>
      </c>
      <c r="I95" s="894"/>
      <c r="J95" s="683">
        <v>1.6</v>
      </c>
      <c r="K95" s="895">
        <v>8864</v>
      </c>
      <c r="L95" s="896"/>
      <c r="M95" s="134"/>
    </row>
    <row r="96" spans="1:13" ht="15.75" customHeight="1" thickBot="1">
      <c r="A96" s="117"/>
      <c r="B96" s="903" t="s">
        <v>1655</v>
      </c>
      <c r="C96" s="904"/>
      <c r="D96" s="904"/>
      <c r="E96" s="904"/>
      <c r="F96" s="904"/>
      <c r="G96" s="904"/>
      <c r="H96" s="904"/>
      <c r="I96" s="904"/>
      <c r="J96" s="904"/>
      <c r="K96" s="904"/>
      <c r="L96" s="905"/>
      <c r="M96" s="125"/>
    </row>
    <row r="97" spans="1:15" ht="15.75" thickBot="1">
      <c r="A97" s="119"/>
      <c r="B97" s="906" t="s">
        <v>1656</v>
      </c>
      <c r="C97" s="907"/>
      <c r="D97" s="907"/>
      <c r="E97" s="908" t="s">
        <v>1657</v>
      </c>
      <c r="F97" s="909"/>
      <c r="G97" s="910"/>
      <c r="H97" s="911">
        <v>0.3</v>
      </c>
      <c r="I97" s="912"/>
      <c r="J97" s="684">
        <v>0.88</v>
      </c>
      <c r="K97" s="790">
        <v>2548</v>
      </c>
      <c r="L97" s="791"/>
      <c r="M97" s="141"/>
    </row>
    <row r="98" spans="1:15" ht="15.75" customHeight="1" thickBot="1">
      <c r="A98" s="126"/>
      <c r="B98" s="903" t="s">
        <v>1658</v>
      </c>
      <c r="C98" s="904"/>
      <c r="D98" s="904"/>
      <c r="E98" s="904"/>
      <c r="F98" s="904"/>
      <c r="G98" s="904"/>
      <c r="H98" s="904"/>
      <c r="I98" s="904"/>
      <c r="J98" s="904"/>
      <c r="K98" s="904"/>
      <c r="L98" s="905"/>
      <c r="M98" s="118"/>
    </row>
    <row r="99" spans="1:15">
      <c r="A99" s="139"/>
      <c r="B99" s="888" t="s">
        <v>1659</v>
      </c>
      <c r="C99" s="889"/>
      <c r="D99" s="889"/>
      <c r="E99" s="853" t="s">
        <v>1709</v>
      </c>
      <c r="F99" s="854"/>
      <c r="G99" s="855"/>
      <c r="H99" s="851">
        <v>0.53</v>
      </c>
      <c r="I99" s="852"/>
      <c r="J99" s="682">
        <v>1.33</v>
      </c>
      <c r="K99" s="880">
        <v>9055</v>
      </c>
      <c r="L99" s="881"/>
      <c r="M99" s="124"/>
    </row>
    <row r="100" spans="1:15">
      <c r="A100" s="140"/>
      <c r="B100" s="921" t="s">
        <v>1660</v>
      </c>
      <c r="C100" s="922"/>
      <c r="D100" s="922"/>
      <c r="E100" s="801" t="s">
        <v>1661</v>
      </c>
      <c r="F100" s="802"/>
      <c r="G100" s="803"/>
      <c r="H100" s="794">
        <v>0.60699999999999998</v>
      </c>
      <c r="I100" s="795"/>
      <c r="J100" s="680">
        <v>1.52</v>
      </c>
      <c r="K100" s="882">
        <v>10349</v>
      </c>
      <c r="L100" s="883"/>
      <c r="M100" s="124"/>
    </row>
    <row r="101" spans="1:15" ht="15" customHeight="1">
      <c r="A101" s="140"/>
      <c r="B101" s="923" t="s">
        <v>1662</v>
      </c>
      <c r="C101" s="924"/>
      <c r="D101" s="924"/>
      <c r="E101" s="801" t="s">
        <v>1710</v>
      </c>
      <c r="F101" s="802"/>
      <c r="G101" s="803"/>
      <c r="H101" s="794">
        <v>0.57999999999999996</v>
      </c>
      <c r="I101" s="795"/>
      <c r="J101" s="680">
        <v>1.45</v>
      </c>
      <c r="K101" s="884">
        <v>11175</v>
      </c>
      <c r="L101" s="885"/>
      <c r="M101" s="124"/>
    </row>
    <row r="102" spans="1:15" ht="15.75" customHeight="1" thickBot="1">
      <c r="A102" s="140"/>
      <c r="B102" s="925" t="s">
        <v>1663</v>
      </c>
      <c r="C102" s="926"/>
      <c r="D102" s="926"/>
      <c r="E102" s="916" t="s">
        <v>1664</v>
      </c>
      <c r="F102" s="917"/>
      <c r="G102" s="918"/>
      <c r="H102" s="919">
        <v>0.68</v>
      </c>
      <c r="I102" s="920"/>
      <c r="J102" s="685">
        <v>1.7</v>
      </c>
      <c r="K102" s="886">
        <v>11579</v>
      </c>
      <c r="L102" s="887"/>
      <c r="M102" s="124"/>
    </row>
    <row r="103" spans="1:15" ht="15.75" customHeight="1" thickBot="1">
      <c r="A103" s="140"/>
      <c r="B103" s="768" t="s">
        <v>1649</v>
      </c>
      <c r="C103" s="769"/>
      <c r="D103" s="769"/>
      <c r="E103" s="769"/>
      <c r="F103" s="769"/>
      <c r="G103" s="769"/>
      <c r="H103" s="769"/>
      <c r="I103" s="769"/>
      <c r="J103" s="769"/>
      <c r="K103" s="769"/>
      <c r="L103" s="770"/>
      <c r="M103" s="149"/>
      <c r="N103" s="162"/>
    </row>
    <row r="104" spans="1:15" ht="15.75" customHeight="1" thickBot="1">
      <c r="A104" s="140"/>
      <c r="B104" s="868" t="s">
        <v>1650</v>
      </c>
      <c r="C104" s="869"/>
      <c r="D104" s="870"/>
      <c r="E104" s="871" t="s">
        <v>1651</v>
      </c>
      <c r="F104" s="872"/>
      <c r="G104" s="873"/>
      <c r="H104" s="874">
        <v>4.2999999999999997E-2</v>
      </c>
      <c r="I104" s="875"/>
      <c r="J104" s="686">
        <v>0.1</v>
      </c>
      <c r="K104" s="876">
        <v>495</v>
      </c>
      <c r="L104" s="877"/>
      <c r="M104" s="149"/>
      <c r="N104" s="161"/>
      <c r="O104" s="154"/>
    </row>
    <row r="105" spans="1:15" ht="3.75" customHeight="1" thickBot="1">
      <c r="A105" s="56"/>
      <c r="B105" s="45"/>
      <c r="C105" s="160"/>
      <c r="D105" s="44"/>
      <c r="E105" s="29"/>
      <c r="F105" s="43"/>
      <c r="G105" s="31"/>
      <c r="H105" s="44"/>
      <c r="I105" s="45"/>
      <c r="J105" s="46"/>
      <c r="K105" s="44"/>
      <c r="L105" s="47"/>
      <c r="M105" s="147"/>
      <c r="N105" s="110"/>
    </row>
    <row r="106" spans="1:15">
      <c r="N106" s="110"/>
    </row>
  </sheetData>
  <mergeCells count="352">
    <mergeCell ref="H10:I12"/>
    <mergeCell ref="J10:J12"/>
    <mergeCell ref="K10:L12"/>
    <mergeCell ref="B2:D2"/>
    <mergeCell ref="H2:L3"/>
    <mergeCell ref="B3:D3"/>
    <mergeCell ref="H4:L4"/>
    <mergeCell ref="H5:L5"/>
    <mergeCell ref="F6:L6"/>
    <mergeCell ref="B30:D30"/>
    <mergeCell ref="B31:D31"/>
    <mergeCell ref="B32:D32"/>
    <mergeCell ref="B27:D27"/>
    <mergeCell ref="B28:D28"/>
    <mergeCell ref="B29:D29"/>
    <mergeCell ref="B33:D33"/>
    <mergeCell ref="B10:D12"/>
    <mergeCell ref="E10:G12"/>
    <mergeCell ref="E27:G27"/>
    <mergeCell ref="E28:G28"/>
    <mergeCell ref="E29:G29"/>
    <mergeCell ref="E33:G33"/>
    <mergeCell ref="B26:L26"/>
    <mergeCell ref="H14:I14"/>
    <mergeCell ref="B19:D19"/>
    <mergeCell ref="B20:D20"/>
    <mergeCell ref="B21:D21"/>
    <mergeCell ref="E19:G19"/>
    <mergeCell ref="E20:G20"/>
    <mergeCell ref="E21:G21"/>
    <mergeCell ref="H19:I19"/>
    <mergeCell ref="H20:I20"/>
    <mergeCell ref="H21:I21"/>
    <mergeCell ref="B43:D43"/>
    <mergeCell ref="B44:D44"/>
    <mergeCell ref="B39:D39"/>
    <mergeCell ref="B40:D40"/>
    <mergeCell ref="B41:D41"/>
    <mergeCell ref="B36:D36"/>
    <mergeCell ref="B37:D37"/>
    <mergeCell ref="B38:D38"/>
    <mergeCell ref="B34:D34"/>
    <mergeCell ref="B35:D35"/>
    <mergeCell ref="B42:D42"/>
    <mergeCell ref="B63:D63"/>
    <mergeCell ref="B57:D57"/>
    <mergeCell ref="B58:D58"/>
    <mergeCell ref="B59:D59"/>
    <mergeCell ref="B60:D60"/>
    <mergeCell ref="B61:D61"/>
    <mergeCell ref="B62:D62"/>
    <mergeCell ref="B54:D54"/>
    <mergeCell ref="B55:D55"/>
    <mergeCell ref="B56:D56"/>
    <mergeCell ref="B53:D53"/>
    <mergeCell ref="B52:D52"/>
    <mergeCell ref="B50:D50"/>
    <mergeCell ref="B51:D51"/>
    <mergeCell ref="B48:D48"/>
    <mergeCell ref="B49:D49"/>
    <mergeCell ref="B45:D45"/>
    <mergeCell ref="B46:D46"/>
    <mergeCell ref="B47:D47"/>
    <mergeCell ref="E40:G40"/>
    <mergeCell ref="E41:G41"/>
    <mergeCell ref="E36:G36"/>
    <mergeCell ref="E37:G37"/>
    <mergeCell ref="E38:G38"/>
    <mergeCell ref="E34:G34"/>
    <mergeCell ref="E35:G35"/>
    <mergeCell ref="E30:G30"/>
    <mergeCell ref="E31:G31"/>
    <mergeCell ref="E32:G32"/>
    <mergeCell ref="H27:I27"/>
    <mergeCell ref="H28:I28"/>
    <mergeCell ref="E62:G62"/>
    <mergeCell ref="E63:G63"/>
    <mergeCell ref="E56:G56"/>
    <mergeCell ref="E57:G57"/>
    <mergeCell ref="E58:G58"/>
    <mergeCell ref="E59:G59"/>
    <mergeCell ref="E60:G60"/>
    <mergeCell ref="E61:G61"/>
    <mergeCell ref="E54:G54"/>
    <mergeCell ref="E55:G55"/>
    <mergeCell ref="H29:I29"/>
    <mergeCell ref="E50:G50"/>
    <mergeCell ref="E51:G51"/>
    <mergeCell ref="E48:G48"/>
    <mergeCell ref="E49:G49"/>
    <mergeCell ref="E45:G45"/>
    <mergeCell ref="E46:G46"/>
    <mergeCell ref="E47:G47"/>
    <mergeCell ref="E42:G42"/>
    <mergeCell ref="E43:G43"/>
    <mergeCell ref="E44:G44"/>
    <mergeCell ref="E39:G39"/>
    <mergeCell ref="E68:G68"/>
    <mergeCell ref="E69:G69"/>
    <mergeCell ref="E70:G70"/>
    <mergeCell ref="E64:G64"/>
    <mergeCell ref="E65:G65"/>
    <mergeCell ref="E66:G66"/>
    <mergeCell ref="E67:G67"/>
    <mergeCell ref="E53:G53"/>
    <mergeCell ref="E52:G52"/>
    <mergeCell ref="H38:I38"/>
    <mergeCell ref="H39:I39"/>
    <mergeCell ref="H40:I40"/>
    <mergeCell ref="H36:I36"/>
    <mergeCell ref="H37:I37"/>
    <mergeCell ref="H32:I32"/>
    <mergeCell ref="H33:I33"/>
    <mergeCell ref="H34:I34"/>
    <mergeCell ref="H30:I30"/>
    <mergeCell ref="H31:I31"/>
    <mergeCell ref="H35:I35"/>
    <mergeCell ref="H50:I50"/>
    <mergeCell ref="H47:I47"/>
    <mergeCell ref="H48:I48"/>
    <mergeCell ref="H44:I44"/>
    <mergeCell ref="H45:I45"/>
    <mergeCell ref="H46:I46"/>
    <mergeCell ref="H41:I41"/>
    <mergeCell ref="H42:I42"/>
    <mergeCell ref="H43:I43"/>
    <mergeCell ref="H67:I67"/>
    <mergeCell ref="H68:I68"/>
    <mergeCell ref="H69:I69"/>
    <mergeCell ref="H70:I70"/>
    <mergeCell ref="K27:L27"/>
    <mergeCell ref="K28:L28"/>
    <mergeCell ref="H61:I61"/>
    <mergeCell ref="H62:I62"/>
    <mergeCell ref="H63:I63"/>
    <mergeCell ref="H64:I64"/>
    <mergeCell ref="H65:I65"/>
    <mergeCell ref="H66:I66"/>
    <mergeCell ref="H55:I55"/>
    <mergeCell ref="H56:I56"/>
    <mergeCell ref="H57:I57"/>
    <mergeCell ref="H58:I58"/>
    <mergeCell ref="H59:I59"/>
    <mergeCell ref="H54:I54"/>
    <mergeCell ref="H53:I53"/>
    <mergeCell ref="H51:I51"/>
    <mergeCell ref="H52:I52"/>
    <mergeCell ref="H49:I49"/>
    <mergeCell ref="K37:L37"/>
    <mergeCell ref="K38:L38"/>
    <mergeCell ref="K39:L39"/>
    <mergeCell ref="K34:L34"/>
    <mergeCell ref="K35:L35"/>
    <mergeCell ref="K36:L36"/>
    <mergeCell ref="K32:L32"/>
    <mergeCell ref="K33:L33"/>
    <mergeCell ref="K29:L29"/>
    <mergeCell ref="K30:L30"/>
    <mergeCell ref="K31:L31"/>
    <mergeCell ref="K46:L46"/>
    <mergeCell ref="K47:L47"/>
    <mergeCell ref="K48:L48"/>
    <mergeCell ref="K43:L43"/>
    <mergeCell ref="K44:L44"/>
    <mergeCell ref="K45:L45"/>
    <mergeCell ref="K40:L40"/>
    <mergeCell ref="K41:L41"/>
    <mergeCell ref="K42:L42"/>
    <mergeCell ref="K54:L54"/>
    <mergeCell ref="K55:L55"/>
    <mergeCell ref="K56:L56"/>
    <mergeCell ref="K57:L57"/>
    <mergeCell ref="K58:L58"/>
    <mergeCell ref="K52:L52"/>
    <mergeCell ref="K50:L50"/>
    <mergeCell ref="K51:L51"/>
    <mergeCell ref="K49:L49"/>
    <mergeCell ref="B71:L71"/>
    <mergeCell ref="B80:L80"/>
    <mergeCell ref="K65:L65"/>
    <mergeCell ref="K66:L66"/>
    <mergeCell ref="K67:L67"/>
    <mergeCell ref="K68:L68"/>
    <mergeCell ref="K69:L69"/>
    <mergeCell ref="K70:L70"/>
    <mergeCell ref="K59:L59"/>
    <mergeCell ref="K60:L60"/>
    <mergeCell ref="K61:L61"/>
    <mergeCell ref="K62:L62"/>
    <mergeCell ref="K63:L63"/>
    <mergeCell ref="K64:L64"/>
    <mergeCell ref="H60:I60"/>
    <mergeCell ref="B69:D69"/>
    <mergeCell ref="B70:D70"/>
    <mergeCell ref="B64:D64"/>
    <mergeCell ref="B65:D65"/>
    <mergeCell ref="B66:D66"/>
    <mergeCell ref="B67:D67"/>
    <mergeCell ref="B68:D68"/>
    <mergeCell ref="B79:D79"/>
    <mergeCell ref="E72:G72"/>
    <mergeCell ref="E73:G73"/>
    <mergeCell ref="E74:G74"/>
    <mergeCell ref="E75:G75"/>
    <mergeCell ref="E76:G76"/>
    <mergeCell ref="E77:G77"/>
    <mergeCell ref="E78:G78"/>
    <mergeCell ref="E79:G79"/>
    <mergeCell ref="B72:D72"/>
    <mergeCell ref="B73:D73"/>
    <mergeCell ref="B74:D74"/>
    <mergeCell ref="B75:D75"/>
    <mergeCell ref="B76:D76"/>
    <mergeCell ref="B77:D77"/>
    <mergeCell ref="B78:D78"/>
    <mergeCell ref="H78:I78"/>
    <mergeCell ref="H79:I79"/>
    <mergeCell ref="K72:L72"/>
    <mergeCell ref="K73:L73"/>
    <mergeCell ref="K74:L74"/>
    <mergeCell ref="K75:L75"/>
    <mergeCell ref="K76:L76"/>
    <mergeCell ref="K77:L77"/>
    <mergeCell ref="K78:L78"/>
    <mergeCell ref="K79:L79"/>
    <mergeCell ref="H72:I72"/>
    <mergeCell ref="H73:I73"/>
    <mergeCell ref="H74:I74"/>
    <mergeCell ref="H75:I75"/>
    <mergeCell ref="H76:I76"/>
    <mergeCell ref="H77:I77"/>
    <mergeCell ref="E81:G81"/>
    <mergeCell ref="E82:G82"/>
    <mergeCell ref="E83:G83"/>
    <mergeCell ref="E84:G84"/>
    <mergeCell ref="E85:G85"/>
    <mergeCell ref="E86:G86"/>
    <mergeCell ref="B81:D81"/>
    <mergeCell ref="B82:D82"/>
    <mergeCell ref="B83:D83"/>
    <mergeCell ref="B84:D84"/>
    <mergeCell ref="B85:D85"/>
    <mergeCell ref="B86:D86"/>
    <mergeCell ref="K81:L81"/>
    <mergeCell ref="K82:L82"/>
    <mergeCell ref="K83:L83"/>
    <mergeCell ref="K84:L84"/>
    <mergeCell ref="K85:L85"/>
    <mergeCell ref="K86:L86"/>
    <mergeCell ref="H81:I81"/>
    <mergeCell ref="H82:I82"/>
    <mergeCell ref="H83:I83"/>
    <mergeCell ref="H84:I84"/>
    <mergeCell ref="H85:I85"/>
    <mergeCell ref="H86:I86"/>
    <mergeCell ref="B87:L87"/>
    <mergeCell ref="B88:D88"/>
    <mergeCell ref="B89:D89"/>
    <mergeCell ref="B90:D90"/>
    <mergeCell ref="B91:D91"/>
    <mergeCell ref="B92:D92"/>
    <mergeCell ref="H88:I88"/>
    <mergeCell ref="H89:I89"/>
    <mergeCell ref="H90:I90"/>
    <mergeCell ref="H91:I91"/>
    <mergeCell ref="H92:I92"/>
    <mergeCell ref="K92:L92"/>
    <mergeCell ref="K93:L93"/>
    <mergeCell ref="B93:D93"/>
    <mergeCell ref="E88:G88"/>
    <mergeCell ref="E89:G89"/>
    <mergeCell ref="E90:G90"/>
    <mergeCell ref="E91:G91"/>
    <mergeCell ref="E92:G92"/>
    <mergeCell ref="E93:G93"/>
    <mergeCell ref="B13:L13"/>
    <mergeCell ref="B14:D14"/>
    <mergeCell ref="B25:D25"/>
    <mergeCell ref="E14:G14"/>
    <mergeCell ref="E25:G25"/>
    <mergeCell ref="H22:I22"/>
    <mergeCell ref="H24:I24"/>
    <mergeCell ref="K19:L19"/>
    <mergeCell ref="K20:L20"/>
    <mergeCell ref="K21:L21"/>
    <mergeCell ref="B15:D15"/>
    <mergeCell ref="B16:D16"/>
    <mergeCell ref="B17:D17"/>
    <mergeCell ref="B18:D18"/>
    <mergeCell ref="B22:D22"/>
    <mergeCell ref="B24:D24"/>
    <mergeCell ref="E100:G100"/>
    <mergeCell ref="E101:G101"/>
    <mergeCell ref="E102:G102"/>
    <mergeCell ref="H99:I99"/>
    <mergeCell ref="H100:I100"/>
    <mergeCell ref="H101:I101"/>
    <mergeCell ref="H102:I102"/>
    <mergeCell ref="B98:L98"/>
    <mergeCell ref="B99:D99"/>
    <mergeCell ref="B100:D100"/>
    <mergeCell ref="B101:D101"/>
    <mergeCell ref="B102:D102"/>
    <mergeCell ref="E99:G99"/>
    <mergeCell ref="B96:L96"/>
    <mergeCell ref="B97:D97"/>
    <mergeCell ref="E97:G97"/>
    <mergeCell ref="H97:I97"/>
    <mergeCell ref="K97:L97"/>
    <mergeCell ref="B94:L94"/>
    <mergeCell ref="K14:L14"/>
    <mergeCell ref="K25:L25"/>
    <mergeCell ref="E15:G15"/>
    <mergeCell ref="E16:G16"/>
    <mergeCell ref="E17:G17"/>
    <mergeCell ref="E18:G18"/>
    <mergeCell ref="E22:G22"/>
    <mergeCell ref="K15:L15"/>
    <mergeCell ref="K16:L16"/>
    <mergeCell ref="K17:L17"/>
    <mergeCell ref="K18:L18"/>
    <mergeCell ref="K22:L22"/>
    <mergeCell ref="K24:L24"/>
    <mergeCell ref="E24:G24"/>
    <mergeCell ref="H15:I15"/>
    <mergeCell ref="H16:I16"/>
    <mergeCell ref="H17:I17"/>
    <mergeCell ref="H18:I18"/>
    <mergeCell ref="B23:D23"/>
    <mergeCell ref="E23:G23"/>
    <mergeCell ref="H23:I23"/>
    <mergeCell ref="K23:L23"/>
    <mergeCell ref="B103:L103"/>
    <mergeCell ref="B104:D104"/>
    <mergeCell ref="E104:G104"/>
    <mergeCell ref="H104:I104"/>
    <mergeCell ref="K104:L104"/>
    <mergeCell ref="K53:L53"/>
    <mergeCell ref="H25:I25"/>
    <mergeCell ref="K99:L99"/>
    <mergeCell ref="K100:L100"/>
    <mergeCell ref="K101:L101"/>
    <mergeCell ref="K102:L102"/>
    <mergeCell ref="B95:D95"/>
    <mergeCell ref="E95:G95"/>
    <mergeCell ref="H95:I95"/>
    <mergeCell ref="K95:L95"/>
    <mergeCell ref="H93:I93"/>
    <mergeCell ref="K88:L88"/>
    <mergeCell ref="K89:L89"/>
    <mergeCell ref="K90:L90"/>
    <mergeCell ref="K91:L91"/>
  </mergeCells>
  <hyperlinks>
    <hyperlink ref="H4" r:id="rId1"/>
  </hyperlinks>
  <pageMargins left="0.23622047244094491" right="0.23622047244094491" top="0.74803149606299213" bottom="0.74803149606299213" header="0.31496062992125984" footer="0.31496062992125984"/>
  <pageSetup paperSize="9" scale="90" orientation="portrait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59"/>
  <sheetViews>
    <sheetView workbookViewId="0">
      <selection activeCell="P42" sqref="P42"/>
    </sheetView>
  </sheetViews>
  <sheetFormatPr defaultRowHeight="15"/>
  <cols>
    <col min="1" max="1" width="1" customWidth="1"/>
    <col min="2" max="2" width="16.7109375" bestFit="1" customWidth="1"/>
    <col min="3" max="4" width="10.42578125" customWidth="1"/>
    <col min="5" max="5" width="10.28515625" customWidth="1"/>
    <col min="6" max="7" width="10.140625" customWidth="1"/>
    <col min="8" max="9" width="10.5703125" customWidth="1"/>
    <col min="10" max="10" width="10" customWidth="1"/>
    <col min="11" max="11" width="9.85546875" customWidth="1"/>
    <col min="12" max="12" width="10.5703125" customWidth="1"/>
    <col min="13" max="13" width="0.7109375" customWidth="1"/>
    <col min="14" max="18" width="6.28515625" customWidth="1"/>
    <col min="19" max="19" width="6" customWidth="1"/>
    <col min="20" max="21" width="6.28515625" customWidth="1"/>
    <col min="22" max="32" width="8.85546875" customWidth="1"/>
    <col min="33" max="33" width="11.85546875" customWidth="1"/>
    <col min="34" max="37" width="8.85546875" customWidth="1"/>
    <col min="39" max="39" width="11.140625" bestFit="1" customWidth="1"/>
  </cols>
  <sheetData>
    <row r="1" spans="1:48" s="98" customFormat="1" ht="5.25" customHeight="1" thickBot="1">
      <c r="A1" s="1"/>
      <c r="B1" s="50"/>
      <c r="C1" s="72"/>
      <c r="D1" s="49"/>
      <c r="E1" s="2"/>
      <c r="F1" s="48"/>
      <c r="G1" s="3"/>
      <c r="H1" s="49"/>
      <c r="I1" s="50"/>
      <c r="J1" s="51"/>
      <c r="K1" s="49"/>
      <c r="L1" s="52"/>
      <c r="M1" s="1"/>
      <c r="N1" s="97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</row>
    <row r="2" spans="1:48" s="98" customFormat="1" ht="15.75">
      <c r="A2" s="10"/>
      <c r="B2" s="722" t="s">
        <v>1332</v>
      </c>
      <c r="C2" s="723"/>
      <c r="D2" s="723"/>
      <c r="E2" s="86"/>
      <c r="F2" s="86"/>
      <c r="G2" s="86"/>
      <c r="H2" s="724" t="s">
        <v>1716</v>
      </c>
      <c r="I2" s="725"/>
      <c r="J2" s="725"/>
      <c r="K2" s="725"/>
      <c r="L2" s="726"/>
      <c r="M2" s="10"/>
      <c r="N2" s="97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</row>
    <row r="3" spans="1:48" s="98" customFormat="1" ht="15.75">
      <c r="A3" s="12"/>
      <c r="B3" s="729" t="s">
        <v>1334</v>
      </c>
      <c r="C3" s="730"/>
      <c r="D3" s="730"/>
      <c r="E3" s="88"/>
      <c r="F3" s="88"/>
      <c r="G3" s="88"/>
      <c r="H3" s="727"/>
      <c r="I3" s="727"/>
      <c r="J3" s="727"/>
      <c r="K3" s="727"/>
      <c r="L3" s="728"/>
      <c r="M3" s="12"/>
      <c r="N3" s="97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</row>
    <row r="4" spans="1:48" s="98" customFormat="1" ht="15.75">
      <c r="A4" s="12"/>
      <c r="B4" s="87"/>
      <c r="C4" s="88"/>
      <c r="D4" s="88"/>
      <c r="E4" s="88"/>
      <c r="F4" s="88"/>
      <c r="G4" s="88"/>
      <c r="H4" s="731" t="s">
        <v>1333</v>
      </c>
      <c r="I4" s="731"/>
      <c r="J4" s="731"/>
      <c r="K4" s="731"/>
      <c r="L4" s="732"/>
      <c r="M4" s="12"/>
      <c r="N4" s="97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</row>
    <row r="5" spans="1:48" s="98" customFormat="1" ht="15.75">
      <c r="A5" s="19"/>
      <c r="B5" s="89"/>
      <c r="C5" s="90"/>
      <c r="D5" s="90"/>
      <c r="E5" s="90"/>
      <c r="F5" s="76"/>
      <c r="G5" s="77"/>
      <c r="H5" s="731"/>
      <c r="I5" s="731"/>
      <c r="J5" s="731"/>
      <c r="K5" s="731"/>
      <c r="L5" s="732"/>
      <c r="M5" s="19"/>
      <c r="N5" s="97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</row>
    <row r="6" spans="1:48" ht="15.75">
      <c r="A6" s="4"/>
      <c r="B6" s="89"/>
      <c r="C6" s="90"/>
      <c r="D6" s="90"/>
      <c r="E6" s="90"/>
      <c r="F6" s="731"/>
      <c r="G6" s="742"/>
      <c r="H6" s="742"/>
      <c r="I6" s="742"/>
      <c r="J6" s="742"/>
      <c r="K6" s="742"/>
      <c r="L6" s="743"/>
      <c r="M6" s="4"/>
      <c r="N6" s="97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</row>
    <row r="7" spans="1:48" ht="19.5" thickBot="1">
      <c r="A7" s="19"/>
      <c r="B7" s="89"/>
      <c r="C7" s="90"/>
      <c r="D7" s="90"/>
      <c r="E7" s="90"/>
      <c r="F7" s="76"/>
      <c r="G7" s="77"/>
      <c r="H7" s="82"/>
      <c r="I7" s="82"/>
      <c r="J7" s="82"/>
      <c r="K7" s="82"/>
      <c r="L7" s="83"/>
      <c r="M7" s="19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</row>
    <row r="8" spans="1:48" ht="3.75" customHeight="1" thickBot="1">
      <c r="A8" s="1"/>
      <c r="B8" s="50"/>
      <c r="C8" s="72"/>
      <c r="D8" s="49"/>
      <c r="E8" s="2"/>
      <c r="F8" s="48"/>
      <c r="G8" s="3"/>
      <c r="H8" s="49"/>
      <c r="I8" s="50"/>
      <c r="J8" s="51"/>
      <c r="K8" s="49"/>
      <c r="L8" s="52"/>
      <c r="M8" s="1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</row>
    <row r="9" spans="1:48" ht="16.5" thickBot="1">
      <c r="A9" s="4"/>
      <c r="B9" s="733" t="s">
        <v>1444</v>
      </c>
      <c r="C9" s="734"/>
      <c r="D9" s="734"/>
      <c r="E9" s="734"/>
      <c r="F9" s="734"/>
      <c r="G9" s="734"/>
      <c r="H9" s="734"/>
      <c r="I9" s="734"/>
      <c r="J9" s="734"/>
      <c r="K9" s="734"/>
      <c r="L9" s="735"/>
      <c r="M9" s="4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</row>
    <row r="10" spans="1:48" ht="30" customHeight="1" thickBot="1">
      <c r="A10" s="4"/>
      <c r="B10" s="736" t="s">
        <v>1447</v>
      </c>
      <c r="C10" s="737"/>
      <c r="D10" s="737"/>
      <c r="E10" s="737"/>
      <c r="F10" s="737"/>
      <c r="G10" s="737"/>
      <c r="H10" s="737"/>
      <c r="I10" s="737"/>
      <c r="J10" s="737"/>
      <c r="K10" s="737"/>
      <c r="L10" s="738"/>
      <c r="M10" s="4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</row>
    <row r="11" spans="1:48" ht="15" customHeight="1" thickBot="1">
      <c r="A11" s="6"/>
      <c r="B11" s="991" t="s">
        <v>1457</v>
      </c>
      <c r="C11" s="992"/>
      <c r="D11" s="992"/>
      <c r="E11" s="992"/>
      <c r="F11" s="992"/>
      <c r="G11" s="992"/>
      <c r="H11" s="992"/>
      <c r="I11" s="992"/>
      <c r="J11" s="992"/>
      <c r="K11" s="992"/>
      <c r="L11" s="993"/>
      <c r="M11" s="6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</row>
    <row r="12" spans="1:48" ht="15" customHeight="1" thickBot="1">
      <c r="A12" s="8"/>
      <c r="B12" s="975" t="s">
        <v>0</v>
      </c>
      <c r="C12" s="975" t="s">
        <v>1445</v>
      </c>
      <c r="D12" s="975" t="s">
        <v>1446</v>
      </c>
      <c r="E12" s="1005" t="s">
        <v>1450</v>
      </c>
      <c r="F12" s="979"/>
      <c r="G12" s="979"/>
      <c r="H12" s="979"/>
      <c r="I12" s="979"/>
      <c r="J12" s="979"/>
      <c r="K12" s="979"/>
      <c r="L12" s="980"/>
      <c r="M12" s="8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</row>
    <row r="13" spans="1:48" ht="15.75" customHeight="1" thickBot="1">
      <c r="A13" s="10"/>
      <c r="B13" s="976"/>
      <c r="C13" s="976"/>
      <c r="D13" s="976"/>
      <c r="E13" s="1006" t="s">
        <v>1448</v>
      </c>
      <c r="F13" s="981"/>
      <c r="G13" s="981"/>
      <c r="H13" s="981"/>
      <c r="I13" s="981"/>
      <c r="J13" s="981"/>
      <c r="K13" s="981"/>
      <c r="L13" s="982"/>
      <c r="M13" s="1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G13" s="101"/>
      <c r="AH13" s="101"/>
      <c r="AI13" s="101"/>
      <c r="AJ13" s="101"/>
      <c r="AK13" s="101"/>
      <c r="AL13" s="98"/>
      <c r="AM13" s="98"/>
      <c r="AN13" s="102"/>
      <c r="AO13" s="98"/>
      <c r="AP13" s="98"/>
    </row>
    <row r="14" spans="1:48" ht="16.5" customHeight="1" thickBot="1">
      <c r="A14" s="12"/>
      <c r="B14" s="976"/>
      <c r="C14" s="977"/>
      <c r="D14" s="977"/>
      <c r="E14" s="568">
        <v>3</v>
      </c>
      <c r="F14" s="569">
        <v>6</v>
      </c>
      <c r="G14" s="570">
        <v>8</v>
      </c>
      <c r="H14" s="571">
        <v>9</v>
      </c>
      <c r="I14" s="571">
        <v>10</v>
      </c>
      <c r="J14" s="571">
        <v>11</v>
      </c>
      <c r="K14" s="572">
        <v>12</v>
      </c>
      <c r="L14" s="573">
        <v>13</v>
      </c>
      <c r="M14" s="12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G14" s="103"/>
      <c r="AH14" s="103"/>
      <c r="AI14" s="103"/>
      <c r="AJ14" s="103"/>
      <c r="AK14" s="103"/>
      <c r="AL14" s="98"/>
      <c r="AM14" s="98"/>
      <c r="AN14" s="102"/>
      <c r="AO14" s="98"/>
      <c r="AP14" s="98"/>
    </row>
    <row r="15" spans="1:48">
      <c r="A15" s="4"/>
      <c r="B15" s="551" t="s">
        <v>1342</v>
      </c>
      <c r="C15" s="552">
        <v>0.28000000000000003</v>
      </c>
      <c r="D15" s="553">
        <f>3*0.3*0.3*2.5</f>
        <v>0.67499999999999993</v>
      </c>
      <c r="E15" s="554" t="s">
        <v>1711</v>
      </c>
      <c r="F15" s="554" t="s">
        <v>1711</v>
      </c>
      <c r="G15" s="555"/>
      <c r="H15" s="555"/>
      <c r="I15" s="555"/>
      <c r="J15" s="555"/>
      <c r="K15" s="555"/>
      <c r="L15" s="556"/>
      <c r="M15" s="4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C15" s="93"/>
      <c r="AD15" s="94"/>
      <c r="AE15" s="94"/>
      <c r="AF15" s="94"/>
      <c r="AG15" s="103"/>
      <c r="AH15" s="103"/>
      <c r="AI15" s="103"/>
      <c r="AJ15" s="103"/>
      <c r="AK15" s="103"/>
      <c r="AL15" s="98"/>
      <c r="AM15" s="98"/>
      <c r="AN15" s="102"/>
      <c r="AO15" s="98"/>
      <c r="AP15" s="98"/>
    </row>
    <row r="16" spans="1:48" ht="15.75" customHeight="1">
      <c r="A16" s="10"/>
      <c r="B16" s="557" t="s">
        <v>1343</v>
      </c>
      <c r="C16" s="558">
        <v>0.372</v>
      </c>
      <c r="D16" s="559">
        <v>0.9</v>
      </c>
      <c r="E16" s="560" t="s">
        <v>1711</v>
      </c>
      <c r="F16" s="560" t="s">
        <v>1711</v>
      </c>
      <c r="G16" s="560" t="s">
        <v>1711</v>
      </c>
      <c r="H16" s="560"/>
      <c r="I16" s="560"/>
      <c r="J16" s="560"/>
      <c r="K16" s="560"/>
      <c r="L16" s="561"/>
      <c r="M16" s="1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D16" s="94"/>
      <c r="AE16" s="94"/>
      <c r="AF16" s="94"/>
      <c r="AG16" s="103"/>
      <c r="AH16" s="103"/>
      <c r="AI16" s="103"/>
      <c r="AJ16" s="103"/>
      <c r="AK16" s="103"/>
      <c r="AL16" s="98"/>
      <c r="AM16" s="98"/>
      <c r="AN16" s="102"/>
      <c r="AO16" s="98"/>
      <c r="AP16" s="98"/>
    </row>
    <row r="17" spans="1:42">
      <c r="A17" s="12"/>
      <c r="B17" s="557" t="s">
        <v>1345</v>
      </c>
      <c r="C17" s="558">
        <v>0.47299999999999998</v>
      </c>
      <c r="D17" s="559">
        <f>5*0.3*0.3*2.58</f>
        <v>1.1609999999999998</v>
      </c>
      <c r="E17" s="560" t="s">
        <v>1711</v>
      </c>
      <c r="F17" s="560" t="s">
        <v>1711</v>
      </c>
      <c r="G17" s="560" t="s">
        <v>1711</v>
      </c>
      <c r="H17" s="560"/>
      <c r="I17" s="560"/>
      <c r="J17" s="560"/>
      <c r="K17" s="560"/>
      <c r="L17" s="561"/>
      <c r="M17" s="12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D17" s="94"/>
      <c r="AE17" s="94"/>
      <c r="AF17" s="94"/>
      <c r="AG17" s="104"/>
      <c r="AH17" s="104"/>
      <c r="AI17" s="104"/>
      <c r="AJ17" s="104"/>
      <c r="AK17" s="104"/>
      <c r="AL17" s="98"/>
      <c r="AM17" s="102"/>
      <c r="AN17" s="102"/>
      <c r="AO17" s="102"/>
      <c r="AP17" s="102"/>
    </row>
    <row r="18" spans="1:42" ht="15.75" customHeight="1">
      <c r="A18" s="10"/>
      <c r="B18" s="557" t="s">
        <v>1347</v>
      </c>
      <c r="C18" s="558">
        <v>0.55200000000000005</v>
      </c>
      <c r="D18" s="559">
        <f>6*0.3*0.3*2.5</f>
        <v>1.3499999999999999</v>
      </c>
      <c r="E18" s="560" t="s">
        <v>1711</v>
      </c>
      <c r="F18" s="560" t="s">
        <v>1711</v>
      </c>
      <c r="G18" s="560" t="s">
        <v>1711</v>
      </c>
      <c r="H18" s="560"/>
      <c r="I18" s="560"/>
      <c r="J18" s="560"/>
      <c r="K18" s="560"/>
      <c r="L18" s="561"/>
      <c r="M18" s="1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D18" s="94"/>
      <c r="AE18" s="94"/>
      <c r="AF18" s="94"/>
      <c r="AG18" s="104"/>
      <c r="AH18" s="104"/>
      <c r="AI18" s="104"/>
      <c r="AJ18" s="104"/>
      <c r="AK18" s="104"/>
      <c r="AL18" s="98"/>
      <c r="AM18" s="102"/>
      <c r="AN18" s="102"/>
      <c r="AO18" s="102"/>
      <c r="AP18" s="102"/>
    </row>
    <row r="19" spans="1:42" ht="15" customHeight="1">
      <c r="A19" s="12"/>
      <c r="B19" s="557" t="s">
        <v>1349</v>
      </c>
      <c r="C19" s="558">
        <v>0.64</v>
      </c>
      <c r="D19" s="559">
        <f>7*0.3*0.3*2.5</f>
        <v>1.575</v>
      </c>
      <c r="E19" s="560"/>
      <c r="F19" s="560" t="s">
        <v>1711</v>
      </c>
      <c r="G19" s="560" t="s">
        <v>1711</v>
      </c>
      <c r="H19" s="560" t="s">
        <v>1711</v>
      </c>
      <c r="I19" s="560"/>
      <c r="J19" s="560"/>
      <c r="K19" s="560"/>
      <c r="L19" s="561"/>
      <c r="M19" s="12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D19" s="94"/>
      <c r="AE19" s="94"/>
      <c r="AF19" s="94"/>
      <c r="AG19" s="104"/>
      <c r="AH19" s="104"/>
      <c r="AI19" s="104"/>
      <c r="AJ19" s="104"/>
      <c r="AK19" s="104"/>
      <c r="AL19" s="98"/>
      <c r="AM19" s="102"/>
      <c r="AN19" s="102"/>
      <c r="AO19" s="102"/>
      <c r="AP19" s="102"/>
    </row>
    <row r="20" spans="1:42" ht="15.75" customHeight="1">
      <c r="A20" s="12"/>
      <c r="B20" s="557" t="s">
        <v>1351</v>
      </c>
      <c r="C20" s="558">
        <v>0.73199999999999998</v>
      </c>
      <c r="D20" s="559">
        <f>8*0.3*0.3*2.5</f>
        <v>1.7999999999999998</v>
      </c>
      <c r="E20" s="562"/>
      <c r="F20" s="560" t="s">
        <v>1711</v>
      </c>
      <c r="G20" s="560" t="s">
        <v>1711</v>
      </c>
      <c r="H20" s="560" t="s">
        <v>1711</v>
      </c>
      <c r="I20" s="560" t="s">
        <v>1711</v>
      </c>
      <c r="J20" s="560" t="s">
        <v>1711</v>
      </c>
      <c r="K20" s="560"/>
      <c r="L20" s="561"/>
      <c r="M20" s="12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D20" s="94"/>
      <c r="AE20" s="94"/>
      <c r="AF20" s="94"/>
      <c r="AG20" s="104"/>
      <c r="AH20" s="104"/>
      <c r="AI20" s="104"/>
      <c r="AJ20" s="104"/>
      <c r="AK20" s="104"/>
      <c r="AL20" s="98"/>
      <c r="AM20" s="102"/>
      <c r="AN20" s="102"/>
      <c r="AO20" s="102"/>
      <c r="AP20" s="102"/>
    </row>
    <row r="21" spans="1:42" ht="15" customHeight="1">
      <c r="A21" s="19"/>
      <c r="B21" s="557" t="s">
        <v>1353</v>
      </c>
      <c r="C21" s="558">
        <v>0.82</v>
      </c>
      <c r="D21" s="559">
        <v>2.0499999999999998</v>
      </c>
      <c r="E21" s="562"/>
      <c r="F21" s="560" t="s">
        <v>1711</v>
      </c>
      <c r="G21" s="560" t="s">
        <v>1711</v>
      </c>
      <c r="H21" s="560" t="s">
        <v>1711</v>
      </c>
      <c r="I21" s="560" t="s">
        <v>1711</v>
      </c>
      <c r="J21" s="560" t="s">
        <v>1711</v>
      </c>
      <c r="K21" s="560"/>
      <c r="L21" s="561"/>
      <c r="M21" s="19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D21" s="94"/>
      <c r="AE21" s="94"/>
      <c r="AF21" s="94"/>
      <c r="AG21" s="104"/>
      <c r="AH21" s="104"/>
      <c r="AI21" s="104"/>
      <c r="AJ21" s="104"/>
      <c r="AK21" s="104"/>
      <c r="AL21" s="98"/>
      <c r="AM21" s="102"/>
      <c r="AN21" s="102"/>
      <c r="AO21" s="102"/>
      <c r="AP21" s="102"/>
    </row>
    <row r="22" spans="1:42" ht="15" customHeight="1">
      <c r="A22" s="4"/>
      <c r="B22" s="557" t="s">
        <v>1355</v>
      </c>
      <c r="C22" s="558">
        <v>0.91200000000000003</v>
      </c>
      <c r="D22" s="559">
        <f>10*0.3*0.3*2.5</f>
        <v>2.25</v>
      </c>
      <c r="E22" s="562"/>
      <c r="F22" s="560" t="s">
        <v>1711</v>
      </c>
      <c r="G22" s="560" t="s">
        <v>1711</v>
      </c>
      <c r="H22" s="560" t="s">
        <v>1711</v>
      </c>
      <c r="I22" s="560" t="s">
        <v>1711</v>
      </c>
      <c r="J22" s="560" t="s">
        <v>1711</v>
      </c>
      <c r="K22" s="560" t="s">
        <v>1711</v>
      </c>
      <c r="L22" s="560" t="s">
        <v>1711</v>
      </c>
      <c r="M22" s="4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D22" s="94"/>
      <c r="AE22" s="94"/>
      <c r="AF22" s="94"/>
      <c r="AG22" s="104"/>
      <c r="AH22" s="104"/>
      <c r="AI22" s="104"/>
      <c r="AJ22" s="104"/>
      <c r="AK22" s="104"/>
      <c r="AL22" s="98"/>
      <c r="AM22" s="102"/>
      <c r="AN22" s="102"/>
      <c r="AO22" s="102"/>
      <c r="AP22" s="102"/>
    </row>
    <row r="23" spans="1:42" ht="15.75" customHeight="1">
      <c r="A23" s="19"/>
      <c r="B23" s="557" t="s">
        <v>1357</v>
      </c>
      <c r="C23" s="558">
        <v>1</v>
      </c>
      <c r="D23" s="559">
        <v>2.5</v>
      </c>
      <c r="E23" s="562"/>
      <c r="F23" s="560"/>
      <c r="G23" s="560" t="s">
        <v>1711</v>
      </c>
      <c r="H23" s="560" t="s">
        <v>1711</v>
      </c>
      <c r="I23" s="560" t="s">
        <v>1711</v>
      </c>
      <c r="J23" s="560" t="s">
        <v>1711</v>
      </c>
      <c r="K23" s="560" t="s">
        <v>1711</v>
      </c>
      <c r="L23" s="560" t="s">
        <v>1711</v>
      </c>
      <c r="M23" s="19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D23" s="94"/>
      <c r="AE23" s="94"/>
      <c r="AF23" s="94"/>
      <c r="AG23" s="104"/>
      <c r="AH23" s="104"/>
      <c r="AI23" s="104"/>
      <c r="AJ23" s="104"/>
      <c r="AK23" s="104"/>
      <c r="AL23" s="98"/>
      <c r="AM23" s="102"/>
      <c r="AN23" s="102"/>
      <c r="AO23" s="102"/>
      <c r="AP23" s="102"/>
    </row>
    <row r="24" spans="1:42" ht="15" customHeight="1" thickBot="1">
      <c r="A24" s="12"/>
      <c r="B24" s="563" t="s">
        <v>1359</v>
      </c>
      <c r="C24" s="564">
        <v>1.0920000000000001</v>
      </c>
      <c r="D24" s="565">
        <f>12*0.3*0.3*2.5</f>
        <v>2.6999999999999997</v>
      </c>
      <c r="E24" s="566"/>
      <c r="F24" s="567"/>
      <c r="G24" s="560" t="s">
        <v>1711</v>
      </c>
      <c r="H24" s="560" t="s">
        <v>1711</v>
      </c>
      <c r="I24" s="560" t="s">
        <v>1711</v>
      </c>
      <c r="J24" s="560" t="s">
        <v>1711</v>
      </c>
      <c r="K24" s="560" t="s">
        <v>1711</v>
      </c>
      <c r="L24" s="560" t="s">
        <v>1711</v>
      </c>
      <c r="M24" s="12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D24" s="94"/>
      <c r="AE24" s="94"/>
      <c r="AF24" s="94"/>
      <c r="AG24" s="104"/>
      <c r="AH24" s="104"/>
      <c r="AI24" s="104"/>
      <c r="AJ24" s="104"/>
      <c r="AK24" s="104"/>
      <c r="AL24" s="98"/>
      <c r="AM24" s="102"/>
      <c r="AN24" s="102"/>
      <c r="AO24" s="102"/>
      <c r="AP24" s="102"/>
    </row>
    <row r="25" spans="1:42" ht="15" customHeight="1" thickBot="1">
      <c r="A25" s="12"/>
      <c r="B25" s="991" t="s">
        <v>1458</v>
      </c>
      <c r="C25" s="992"/>
      <c r="D25" s="992"/>
      <c r="E25" s="992"/>
      <c r="F25" s="992"/>
      <c r="G25" s="992"/>
      <c r="H25" s="992"/>
      <c r="I25" s="992"/>
      <c r="J25" s="992"/>
      <c r="K25" s="992"/>
      <c r="L25" s="993"/>
      <c r="M25" s="12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D25" s="94"/>
      <c r="AE25" s="94"/>
      <c r="AF25" s="94"/>
      <c r="AG25" s="104"/>
      <c r="AH25" s="104"/>
      <c r="AI25" s="104"/>
      <c r="AJ25" s="104"/>
      <c r="AK25" s="104"/>
      <c r="AL25" s="98"/>
      <c r="AM25" s="102"/>
      <c r="AN25" s="102"/>
      <c r="AO25" s="102"/>
      <c r="AP25" s="102"/>
    </row>
    <row r="26" spans="1:42" ht="15" customHeight="1" thickBot="1">
      <c r="A26" s="10"/>
      <c r="B26" s="975" t="s">
        <v>0</v>
      </c>
      <c r="C26" s="975" t="s">
        <v>1445</v>
      </c>
      <c r="D26" s="975" t="s">
        <v>1446</v>
      </c>
      <c r="E26" s="979" t="s">
        <v>1450</v>
      </c>
      <c r="F26" s="979"/>
      <c r="G26" s="979"/>
      <c r="H26" s="979"/>
      <c r="I26" s="979"/>
      <c r="J26" s="979"/>
      <c r="K26" s="979"/>
      <c r="L26" s="980"/>
      <c r="M26" s="1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D26" s="94"/>
      <c r="AE26" s="94"/>
      <c r="AF26" s="94"/>
      <c r="AG26" s="104"/>
      <c r="AH26" s="104"/>
      <c r="AI26" s="104"/>
      <c r="AJ26" s="104"/>
      <c r="AK26" s="104"/>
      <c r="AL26" s="98"/>
      <c r="AM26" s="102"/>
      <c r="AN26" s="102"/>
      <c r="AO26" s="102"/>
      <c r="AP26" s="102"/>
    </row>
    <row r="27" spans="1:42" ht="15" customHeight="1" thickBot="1">
      <c r="A27" s="19"/>
      <c r="B27" s="976"/>
      <c r="C27" s="976"/>
      <c r="D27" s="976"/>
      <c r="E27" s="981" t="s">
        <v>1448</v>
      </c>
      <c r="F27" s="981"/>
      <c r="G27" s="981"/>
      <c r="H27" s="981"/>
      <c r="I27" s="981"/>
      <c r="J27" s="981"/>
      <c r="K27" s="981"/>
      <c r="L27" s="982"/>
      <c r="M27" s="19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D27" s="94"/>
      <c r="AE27" s="94"/>
      <c r="AF27" s="94"/>
      <c r="AG27" s="104"/>
      <c r="AH27" s="104"/>
      <c r="AI27" s="104"/>
      <c r="AJ27" s="104"/>
      <c r="AK27" s="104"/>
      <c r="AL27" s="98"/>
      <c r="AM27" s="102"/>
      <c r="AN27" s="102"/>
      <c r="AO27" s="102"/>
      <c r="AP27" s="102"/>
    </row>
    <row r="28" spans="1:42" ht="15" customHeight="1" thickBot="1">
      <c r="A28" s="4"/>
      <c r="B28" s="976"/>
      <c r="C28" s="976"/>
      <c r="D28" s="976"/>
      <c r="E28" s="574">
        <v>1</v>
      </c>
      <c r="F28" s="575">
        <v>2</v>
      </c>
      <c r="G28" s="575">
        <v>3</v>
      </c>
      <c r="H28" s="575">
        <v>4</v>
      </c>
      <c r="I28" s="575">
        <v>5</v>
      </c>
      <c r="J28" s="575">
        <v>6</v>
      </c>
      <c r="K28" s="576"/>
      <c r="L28" s="577"/>
      <c r="M28" s="4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D28" s="94"/>
      <c r="AE28" s="94"/>
      <c r="AF28" s="94"/>
      <c r="AG28" s="104"/>
      <c r="AH28" s="104"/>
      <c r="AI28" s="104"/>
      <c r="AJ28" s="104"/>
      <c r="AK28" s="104"/>
      <c r="AL28" s="98"/>
      <c r="AM28" s="102"/>
      <c r="AN28" s="102"/>
      <c r="AO28" s="102"/>
      <c r="AP28" s="102"/>
    </row>
    <row r="29" spans="1:42" ht="15" customHeight="1">
      <c r="A29" s="19"/>
      <c r="B29" s="612" t="s">
        <v>1712</v>
      </c>
      <c r="C29" s="655">
        <v>0.44800000000000001</v>
      </c>
      <c r="D29" s="553">
        <f>5*0.3*0.3*2.5</f>
        <v>1.125</v>
      </c>
      <c r="E29" s="614"/>
      <c r="F29" s="560" t="s">
        <v>1711</v>
      </c>
      <c r="G29" s="560" t="s">
        <v>1711</v>
      </c>
      <c r="H29" s="560" t="s">
        <v>1711</v>
      </c>
      <c r="I29" s="560" t="s">
        <v>1711</v>
      </c>
      <c r="J29" s="560" t="s">
        <v>1711</v>
      </c>
      <c r="K29" s="656"/>
      <c r="L29" s="657"/>
      <c r="M29" s="19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D29" s="94"/>
      <c r="AE29" s="94"/>
      <c r="AF29" s="94"/>
      <c r="AG29" s="104"/>
      <c r="AH29" s="104"/>
      <c r="AI29" s="104"/>
      <c r="AJ29" s="104"/>
      <c r="AK29" s="104"/>
      <c r="AL29" s="98"/>
      <c r="AM29" s="102"/>
      <c r="AN29" s="102"/>
      <c r="AO29" s="102"/>
      <c r="AP29" s="102"/>
    </row>
    <row r="30" spans="1:42" ht="15" customHeight="1">
      <c r="A30" s="19"/>
      <c r="B30" s="615" t="s">
        <v>1344</v>
      </c>
      <c r="C30" s="658">
        <v>0.54</v>
      </c>
      <c r="D30" s="559">
        <f>6*0.3*0.3*2.5</f>
        <v>1.3499999999999999</v>
      </c>
      <c r="E30" s="617"/>
      <c r="F30" s="560" t="s">
        <v>1711</v>
      </c>
      <c r="G30" s="560" t="s">
        <v>1711</v>
      </c>
      <c r="H30" s="560" t="s">
        <v>1711</v>
      </c>
      <c r="I30" s="560" t="s">
        <v>1711</v>
      </c>
      <c r="J30" s="560" t="s">
        <v>1711</v>
      </c>
      <c r="K30" s="659"/>
      <c r="L30" s="660"/>
      <c r="M30" s="19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D30" s="94"/>
      <c r="AE30" s="94"/>
      <c r="AF30" s="94"/>
      <c r="AG30" s="104"/>
      <c r="AH30" s="104"/>
      <c r="AI30" s="104"/>
      <c r="AJ30" s="104"/>
      <c r="AK30" s="104"/>
      <c r="AL30" s="98"/>
      <c r="AM30" s="102"/>
      <c r="AN30" s="102"/>
      <c r="AO30" s="102"/>
      <c r="AP30" s="102"/>
    </row>
    <row r="31" spans="1:42" ht="15" customHeight="1">
      <c r="A31" s="12"/>
      <c r="B31" s="615" t="s">
        <v>1346</v>
      </c>
      <c r="C31" s="658">
        <v>0.628</v>
      </c>
      <c r="D31" s="559">
        <f>7*0.3*0.3*2.5</f>
        <v>1.575</v>
      </c>
      <c r="E31" s="617"/>
      <c r="F31" s="560" t="s">
        <v>1711</v>
      </c>
      <c r="G31" s="560" t="s">
        <v>1711</v>
      </c>
      <c r="H31" s="560" t="s">
        <v>1711</v>
      </c>
      <c r="I31" s="560" t="s">
        <v>1711</v>
      </c>
      <c r="J31" s="560" t="s">
        <v>1711</v>
      </c>
      <c r="K31" s="659"/>
      <c r="L31" s="660"/>
      <c r="M31" s="12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D31" s="94"/>
      <c r="AE31" s="94"/>
      <c r="AF31" s="94"/>
      <c r="AG31" s="104"/>
      <c r="AH31" s="104"/>
      <c r="AI31" s="104"/>
      <c r="AJ31" s="104"/>
      <c r="AK31" s="104"/>
      <c r="AL31" s="98"/>
      <c r="AM31" s="102"/>
      <c r="AN31" s="102"/>
      <c r="AO31" s="102"/>
      <c r="AP31" s="102"/>
    </row>
    <row r="32" spans="1:42" ht="15" customHeight="1">
      <c r="A32" s="10"/>
      <c r="B32" s="615" t="s">
        <v>1348</v>
      </c>
      <c r="C32" s="658">
        <v>0.72</v>
      </c>
      <c r="D32" s="559">
        <f>8*0.3*0.3*2.5</f>
        <v>1.7999999999999998</v>
      </c>
      <c r="E32" s="617"/>
      <c r="F32" s="560" t="s">
        <v>1711</v>
      </c>
      <c r="G32" s="560" t="s">
        <v>1711</v>
      </c>
      <c r="H32" s="560" t="s">
        <v>1711</v>
      </c>
      <c r="I32" s="560" t="s">
        <v>1711</v>
      </c>
      <c r="J32" s="560" t="s">
        <v>1711</v>
      </c>
      <c r="K32" s="659"/>
      <c r="L32" s="660"/>
      <c r="M32" s="1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D32" s="94"/>
      <c r="AE32" s="94"/>
      <c r="AF32" s="94"/>
      <c r="AG32" s="104"/>
      <c r="AH32" s="104"/>
      <c r="AI32" s="104"/>
      <c r="AJ32" s="104"/>
      <c r="AK32" s="104"/>
      <c r="AL32" s="98"/>
      <c r="AM32" s="102"/>
      <c r="AN32" s="102"/>
      <c r="AO32" s="102"/>
      <c r="AP32" s="102"/>
    </row>
    <row r="33" spans="1:43" ht="15" customHeight="1">
      <c r="A33" s="10"/>
      <c r="B33" s="615" t="s">
        <v>1350</v>
      </c>
      <c r="C33" s="658">
        <v>0.80800000000000005</v>
      </c>
      <c r="D33" s="559">
        <f>9*0.3*0.3*2.5</f>
        <v>2.0249999999999999</v>
      </c>
      <c r="E33" s="617"/>
      <c r="F33" s="560" t="s">
        <v>1711</v>
      </c>
      <c r="G33" s="560" t="s">
        <v>1711</v>
      </c>
      <c r="H33" s="560" t="s">
        <v>1711</v>
      </c>
      <c r="I33" s="560" t="s">
        <v>1711</v>
      </c>
      <c r="J33" s="560" t="s">
        <v>1711</v>
      </c>
      <c r="K33" s="659"/>
      <c r="L33" s="660"/>
      <c r="M33" s="1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D33" s="94"/>
      <c r="AE33" s="94"/>
      <c r="AF33" s="94"/>
      <c r="AG33" s="104"/>
      <c r="AH33" s="104"/>
      <c r="AI33" s="104"/>
      <c r="AJ33" s="104"/>
      <c r="AK33" s="104"/>
      <c r="AL33" s="98"/>
      <c r="AM33" s="102"/>
      <c r="AN33" s="102"/>
      <c r="AO33" s="102"/>
      <c r="AP33" s="102"/>
    </row>
    <row r="34" spans="1:43" ht="15" customHeight="1">
      <c r="A34" s="10"/>
      <c r="B34" s="615" t="s">
        <v>1352</v>
      </c>
      <c r="C34" s="658">
        <v>0.9</v>
      </c>
      <c r="D34" s="559">
        <f>10*0.3*0.3*2.5</f>
        <v>2.25</v>
      </c>
      <c r="E34" s="617"/>
      <c r="F34" s="560" t="s">
        <v>1711</v>
      </c>
      <c r="G34" s="560" t="s">
        <v>1711</v>
      </c>
      <c r="H34" s="560" t="s">
        <v>1711</v>
      </c>
      <c r="I34" s="560" t="s">
        <v>1711</v>
      </c>
      <c r="J34" s="560" t="s">
        <v>1711</v>
      </c>
      <c r="K34" s="659"/>
      <c r="L34" s="660"/>
      <c r="M34" s="1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D34" s="94"/>
      <c r="AE34" s="94"/>
      <c r="AF34" s="94"/>
      <c r="AG34" s="104"/>
      <c r="AH34" s="104"/>
      <c r="AI34" s="104"/>
      <c r="AJ34" s="104"/>
      <c r="AK34" s="104"/>
      <c r="AL34" s="98"/>
      <c r="AM34" s="102"/>
      <c r="AN34" s="102"/>
      <c r="AO34" s="102"/>
      <c r="AP34" s="102"/>
    </row>
    <row r="35" spans="1:43" ht="15" customHeight="1">
      <c r="A35" s="4"/>
      <c r="B35" s="615" t="s">
        <v>1354</v>
      </c>
      <c r="C35" s="658">
        <v>0.98799999999999999</v>
      </c>
      <c r="D35" s="559">
        <f>11*0.3*0.3*2.5</f>
        <v>2.4749999999999996</v>
      </c>
      <c r="E35" s="617"/>
      <c r="F35" s="560"/>
      <c r="G35" s="560" t="s">
        <v>1711</v>
      </c>
      <c r="H35" s="560" t="s">
        <v>1711</v>
      </c>
      <c r="I35" s="560" t="s">
        <v>1711</v>
      </c>
      <c r="J35" s="560" t="s">
        <v>1711</v>
      </c>
      <c r="K35" s="659"/>
      <c r="L35" s="660"/>
      <c r="M35" s="4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D35" s="94"/>
      <c r="AE35" s="94"/>
      <c r="AF35" s="94"/>
      <c r="AG35" s="104"/>
      <c r="AH35" s="104"/>
      <c r="AI35" s="104"/>
      <c r="AJ35" s="104"/>
      <c r="AK35" s="104"/>
      <c r="AL35" s="98"/>
      <c r="AM35" s="102"/>
      <c r="AN35" s="102"/>
      <c r="AO35" s="102"/>
      <c r="AP35" s="102"/>
    </row>
    <row r="36" spans="1:43" ht="15" customHeight="1">
      <c r="A36" s="12"/>
      <c r="B36" s="615" t="s">
        <v>1356</v>
      </c>
      <c r="C36" s="658">
        <v>1.08</v>
      </c>
      <c r="D36" s="559">
        <f>12*0.3*0.3*2.5</f>
        <v>2.6999999999999997</v>
      </c>
      <c r="E36" s="617"/>
      <c r="F36" s="560"/>
      <c r="G36" s="560" t="s">
        <v>1711</v>
      </c>
      <c r="H36" s="560" t="s">
        <v>1711</v>
      </c>
      <c r="I36" s="560" t="s">
        <v>1711</v>
      </c>
      <c r="J36" s="560" t="s">
        <v>1711</v>
      </c>
      <c r="K36" s="659"/>
      <c r="L36" s="660"/>
      <c r="M36" s="12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D36" s="94"/>
      <c r="AE36" s="94"/>
      <c r="AF36" s="94"/>
      <c r="AG36" s="104"/>
      <c r="AH36" s="104"/>
      <c r="AI36" s="104"/>
      <c r="AJ36" s="104"/>
      <c r="AK36" s="104"/>
      <c r="AL36" s="98"/>
      <c r="AM36" s="102"/>
      <c r="AN36" s="102"/>
      <c r="AO36" s="102"/>
      <c r="AP36" s="102"/>
    </row>
    <row r="37" spans="1:43" ht="15" customHeight="1">
      <c r="A37" s="12"/>
      <c r="B37" s="615" t="s">
        <v>1358</v>
      </c>
      <c r="C37" s="658">
        <v>0.72</v>
      </c>
      <c r="D37" s="661">
        <f>8*0.3*0.3*2.5</f>
        <v>1.7999999999999998</v>
      </c>
      <c r="E37" s="617"/>
      <c r="F37" s="560" t="s">
        <v>1711</v>
      </c>
      <c r="G37" s="560" t="s">
        <v>1711</v>
      </c>
      <c r="H37" s="560" t="s">
        <v>1711</v>
      </c>
      <c r="I37" s="560" t="s">
        <v>1711</v>
      </c>
      <c r="J37" s="560" t="s">
        <v>1711</v>
      </c>
      <c r="K37" s="659"/>
      <c r="L37" s="660"/>
      <c r="M37" s="12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D37" s="94"/>
      <c r="AE37" s="94"/>
      <c r="AF37" s="94"/>
      <c r="AG37" s="104"/>
      <c r="AH37" s="104"/>
      <c r="AI37" s="104"/>
      <c r="AJ37" s="104"/>
      <c r="AK37" s="104"/>
      <c r="AL37" s="98"/>
      <c r="AM37" s="102"/>
      <c r="AN37" s="102"/>
      <c r="AO37" s="102"/>
      <c r="AP37" s="102"/>
    </row>
    <row r="38" spans="1:43" ht="15" customHeight="1" thickBot="1">
      <c r="A38" s="10"/>
      <c r="B38" s="662" t="s">
        <v>1360</v>
      </c>
      <c r="C38" s="663">
        <v>1.0880000000000001</v>
      </c>
      <c r="D38" s="664">
        <v>2.7</v>
      </c>
      <c r="E38" s="643"/>
      <c r="F38" s="665"/>
      <c r="G38" s="560" t="s">
        <v>1711</v>
      </c>
      <c r="H38" s="560" t="s">
        <v>1711</v>
      </c>
      <c r="I38" s="560" t="s">
        <v>1711</v>
      </c>
      <c r="J38" s="560" t="s">
        <v>1711</v>
      </c>
      <c r="K38" s="666"/>
      <c r="L38" s="667"/>
      <c r="M38" s="1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D38" s="94"/>
      <c r="AE38" s="94"/>
      <c r="AF38" s="94"/>
      <c r="AG38" s="104"/>
      <c r="AH38" s="104"/>
      <c r="AI38" s="104"/>
      <c r="AJ38" s="104"/>
      <c r="AK38" s="104"/>
      <c r="AL38" s="98"/>
      <c r="AM38" s="102"/>
      <c r="AN38" s="102"/>
      <c r="AO38" s="102"/>
      <c r="AP38" s="102"/>
    </row>
    <row r="39" spans="1:43" ht="27" customHeight="1" thickBot="1">
      <c r="A39" s="4"/>
      <c r="B39" s="1022" t="s">
        <v>1456</v>
      </c>
      <c r="C39" s="1023"/>
      <c r="D39" s="1024"/>
      <c r="E39" s="1025">
        <v>1918</v>
      </c>
      <c r="F39" s="1026"/>
      <c r="G39" s="1026"/>
      <c r="H39" s="1026"/>
      <c r="I39" s="1026"/>
      <c r="J39" s="1026"/>
      <c r="K39" s="1026"/>
      <c r="L39" s="1027"/>
      <c r="M39" s="4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D39" s="94"/>
      <c r="AE39" s="94"/>
      <c r="AF39" s="94"/>
      <c r="AG39" s="104"/>
      <c r="AH39" s="104"/>
      <c r="AI39" s="104"/>
      <c r="AJ39" s="104"/>
      <c r="AK39" s="104"/>
      <c r="AL39" s="98"/>
      <c r="AM39" s="102"/>
      <c r="AN39" s="102"/>
      <c r="AO39" s="102"/>
      <c r="AP39" s="102"/>
    </row>
    <row r="40" spans="1:43" ht="15" customHeight="1" thickBot="1">
      <c r="A40" s="4"/>
      <c r="B40" s="999" t="s">
        <v>1449</v>
      </c>
      <c r="C40" s="1000"/>
      <c r="D40" s="1000"/>
      <c r="E40" s="1000"/>
      <c r="F40" s="1000"/>
      <c r="G40" s="1000"/>
      <c r="H40" s="1000"/>
      <c r="I40" s="1000"/>
      <c r="J40" s="1000"/>
      <c r="K40" s="1000"/>
      <c r="L40" s="1001"/>
      <c r="M40" s="4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D40" s="94"/>
      <c r="AE40" s="94"/>
      <c r="AF40" s="94"/>
      <c r="AG40" s="104"/>
      <c r="AH40" s="104"/>
      <c r="AI40" s="104"/>
      <c r="AJ40" s="104"/>
      <c r="AK40" s="104"/>
      <c r="AL40" s="98"/>
      <c r="AM40" s="102"/>
      <c r="AN40" s="102"/>
      <c r="AO40" s="102"/>
      <c r="AP40" s="102"/>
    </row>
    <row r="41" spans="1:43" ht="15" customHeight="1" thickBot="1">
      <c r="A41" s="19"/>
      <c r="B41" s="975" t="s">
        <v>0</v>
      </c>
      <c r="C41" s="975" t="s">
        <v>1445</v>
      </c>
      <c r="D41" s="975" t="s">
        <v>1446</v>
      </c>
      <c r="E41" s="979" t="s">
        <v>1451</v>
      </c>
      <c r="F41" s="979"/>
      <c r="G41" s="979"/>
      <c r="H41" s="979"/>
      <c r="I41" s="979"/>
      <c r="J41" s="979"/>
      <c r="K41" s="979"/>
      <c r="L41" s="980"/>
      <c r="M41" s="19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D41" s="94"/>
      <c r="AE41" s="94"/>
      <c r="AF41" s="94"/>
      <c r="AG41" s="104"/>
      <c r="AH41" s="104"/>
      <c r="AI41" s="104"/>
      <c r="AJ41" s="104"/>
      <c r="AK41" s="104"/>
      <c r="AL41" s="98"/>
      <c r="AM41" s="102"/>
      <c r="AN41" s="102"/>
      <c r="AO41" s="102"/>
      <c r="AP41" s="102"/>
    </row>
    <row r="42" spans="1:43" ht="15" customHeight="1" thickBot="1">
      <c r="A42" s="12"/>
      <c r="B42" s="976"/>
      <c r="C42" s="976"/>
      <c r="D42" s="976"/>
      <c r="E42" s="981" t="s">
        <v>1448</v>
      </c>
      <c r="F42" s="981"/>
      <c r="G42" s="981"/>
      <c r="H42" s="981"/>
      <c r="I42" s="981"/>
      <c r="J42" s="981"/>
      <c r="K42" s="1009" t="s">
        <v>1455</v>
      </c>
      <c r="L42" s="1010"/>
      <c r="M42" s="12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D42" s="94"/>
      <c r="AE42" s="94"/>
      <c r="AF42" s="94"/>
      <c r="AG42" s="104"/>
      <c r="AH42" s="104"/>
      <c r="AI42" s="104"/>
      <c r="AJ42" s="104"/>
      <c r="AK42" s="104"/>
      <c r="AL42" s="98"/>
      <c r="AM42" s="102"/>
      <c r="AN42" s="102"/>
      <c r="AO42" s="102"/>
      <c r="AP42" s="102"/>
    </row>
    <row r="43" spans="1:43" ht="15" customHeight="1" thickBot="1">
      <c r="A43" s="19"/>
      <c r="B43" s="976"/>
      <c r="C43" s="977"/>
      <c r="D43" s="977"/>
      <c r="E43" s="981" t="s">
        <v>1452</v>
      </c>
      <c r="F43" s="1013"/>
      <c r="G43" s="1014" t="s">
        <v>1453</v>
      </c>
      <c r="H43" s="1013"/>
      <c r="I43" s="1014" t="s">
        <v>1454</v>
      </c>
      <c r="J43" s="981"/>
      <c r="K43" s="1011"/>
      <c r="L43" s="1012"/>
      <c r="M43" s="19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D43" s="94"/>
      <c r="AE43" s="94"/>
      <c r="AF43" s="94"/>
      <c r="AG43" s="104"/>
      <c r="AH43" s="104"/>
      <c r="AI43" s="104"/>
      <c r="AJ43" s="104"/>
      <c r="AK43" s="104"/>
      <c r="AL43" s="98"/>
      <c r="AM43" s="102"/>
      <c r="AN43" s="102"/>
      <c r="AO43" s="102"/>
      <c r="AP43" s="102"/>
    </row>
    <row r="44" spans="1:43" ht="15" customHeight="1">
      <c r="A44" s="19"/>
      <c r="B44" s="646" t="s">
        <v>1442</v>
      </c>
      <c r="C44" s="647">
        <f>6*0.3*0.3</f>
        <v>0.53999999999999992</v>
      </c>
      <c r="D44" s="648">
        <f t="shared" ref="D44:D54" si="0">C44*2.5</f>
        <v>1.3499999999999999</v>
      </c>
      <c r="E44" s="1002" t="s">
        <v>1711</v>
      </c>
      <c r="F44" s="1003"/>
      <c r="G44" s="1003" t="s">
        <v>1711</v>
      </c>
      <c r="H44" s="1003"/>
      <c r="I44" s="1003" t="s">
        <v>1711</v>
      </c>
      <c r="J44" s="1004"/>
      <c r="K44" s="1007" t="s">
        <v>1443</v>
      </c>
      <c r="L44" s="1008"/>
      <c r="M44" s="19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D44" s="94"/>
      <c r="AE44" s="94"/>
      <c r="AF44" s="94"/>
      <c r="AG44" s="104"/>
      <c r="AH44" s="104"/>
      <c r="AI44" s="104"/>
      <c r="AJ44" s="104"/>
      <c r="AK44" s="104"/>
      <c r="AL44" s="98"/>
      <c r="AM44" s="102"/>
      <c r="AN44" s="102"/>
      <c r="AO44" s="102"/>
      <c r="AP44" s="102"/>
      <c r="AQ44" s="94"/>
    </row>
    <row r="45" spans="1:43" ht="15" customHeight="1">
      <c r="A45" s="12"/>
      <c r="B45" s="649" t="s">
        <v>1440</v>
      </c>
      <c r="C45" s="650">
        <f>7*0.3*0.3</f>
        <v>0.63</v>
      </c>
      <c r="D45" s="651">
        <f t="shared" si="0"/>
        <v>1.575</v>
      </c>
      <c r="E45" s="997" t="s">
        <v>1711</v>
      </c>
      <c r="F45" s="998"/>
      <c r="G45" s="998" t="s">
        <v>1711</v>
      </c>
      <c r="H45" s="998"/>
      <c r="I45" s="998" t="s">
        <v>1711</v>
      </c>
      <c r="J45" s="1015"/>
      <c r="K45" s="1016" t="s">
        <v>1441</v>
      </c>
      <c r="L45" s="1017"/>
      <c r="M45" s="12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D45" s="94"/>
      <c r="AE45" s="94"/>
      <c r="AF45" s="94"/>
      <c r="AG45" s="104"/>
      <c r="AH45" s="104"/>
      <c r="AI45" s="104"/>
      <c r="AJ45" s="104"/>
      <c r="AK45" s="104"/>
      <c r="AL45" s="98"/>
      <c r="AM45" s="102"/>
      <c r="AN45" s="102"/>
      <c r="AO45" s="102"/>
      <c r="AP45" s="102"/>
      <c r="AQ45" s="94"/>
    </row>
    <row r="46" spans="1:43" ht="15" customHeight="1">
      <c r="A46" s="19"/>
      <c r="B46" s="649" t="s">
        <v>1438</v>
      </c>
      <c r="C46" s="650">
        <f>8*0.3*0.3</f>
        <v>0.72</v>
      </c>
      <c r="D46" s="651">
        <f t="shared" si="0"/>
        <v>1.7999999999999998</v>
      </c>
      <c r="E46" s="997" t="s">
        <v>1711</v>
      </c>
      <c r="F46" s="998"/>
      <c r="G46" s="998" t="s">
        <v>1711</v>
      </c>
      <c r="H46" s="998"/>
      <c r="I46" s="998" t="s">
        <v>1711</v>
      </c>
      <c r="J46" s="1015"/>
      <c r="K46" s="1016" t="s">
        <v>1439</v>
      </c>
      <c r="L46" s="1017"/>
      <c r="M46" s="19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D46" s="94"/>
      <c r="AE46" s="94"/>
      <c r="AF46" s="94"/>
      <c r="AG46" s="104"/>
      <c r="AH46" s="104"/>
      <c r="AI46" s="104"/>
      <c r="AJ46" s="104"/>
      <c r="AK46" s="104"/>
      <c r="AL46" s="98"/>
      <c r="AM46" s="102"/>
      <c r="AN46" s="102"/>
      <c r="AO46" s="102"/>
      <c r="AP46" s="102"/>
      <c r="AQ46" s="94"/>
    </row>
    <row r="47" spans="1:43" ht="15" customHeight="1">
      <c r="A47" s="10"/>
      <c r="B47" s="649" t="s">
        <v>1436</v>
      </c>
      <c r="C47" s="650">
        <f>9*0.3*0.3</f>
        <v>0.80999999999999994</v>
      </c>
      <c r="D47" s="651">
        <f t="shared" si="0"/>
        <v>2.0249999999999999</v>
      </c>
      <c r="E47" s="997" t="s">
        <v>1711</v>
      </c>
      <c r="F47" s="998"/>
      <c r="G47" s="998" t="s">
        <v>1711</v>
      </c>
      <c r="H47" s="998"/>
      <c r="I47" s="998" t="s">
        <v>1711</v>
      </c>
      <c r="J47" s="1015"/>
      <c r="K47" s="1016" t="s">
        <v>1437</v>
      </c>
      <c r="L47" s="1017"/>
      <c r="M47" s="1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D47" s="94"/>
      <c r="AE47" s="94"/>
      <c r="AF47" s="94"/>
      <c r="AG47" s="104"/>
      <c r="AH47" s="104"/>
      <c r="AI47" s="104"/>
      <c r="AJ47" s="104"/>
      <c r="AK47" s="104"/>
      <c r="AL47" s="98"/>
      <c r="AM47" s="102"/>
      <c r="AN47" s="102"/>
      <c r="AO47" s="102"/>
      <c r="AP47" s="102"/>
      <c r="AQ47" s="94"/>
    </row>
    <row r="48" spans="1:43" ht="15" customHeight="1">
      <c r="A48" s="4"/>
      <c r="B48" s="649" t="s">
        <v>1434</v>
      </c>
      <c r="C48" s="650">
        <f>10*0.3*0.3</f>
        <v>0.89999999999999991</v>
      </c>
      <c r="D48" s="651">
        <f t="shared" si="0"/>
        <v>2.25</v>
      </c>
      <c r="E48" s="997" t="s">
        <v>1711</v>
      </c>
      <c r="F48" s="998"/>
      <c r="G48" s="998" t="s">
        <v>1711</v>
      </c>
      <c r="H48" s="998"/>
      <c r="I48" s="998" t="s">
        <v>1711</v>
      </c>
      <c r="J48" s="1015"/>
      <c r="K48" s="1016" t="s">
        <v>1435</v>
      </c>
      <c r="L48" s="1017"/>
      <c r="M48" s="4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D48" s="94"/>
      <c r="AE48" s="94"/>
      <c r="AF48" s="94"/>
      <c r="AG48" s="104"/>
      <c r="AH48" s="104"/>
      <c r="AI48" s="104"/>
      <c r="AJ48" s="104"/>
      <c r="AK48" s="104"/>
      <c r="AL48" s="98"/>
      <c r="AM48" s="102"/>
      <c r="AN48" s="102"/>
      <c r="AO48" s="102"/>
      <c r="AP48" s="102"/>
      <c r="AQ48" s="94"/>
    </row>
    <row r="49" spans="1:43" ht="15" customHeight="1">
      <c r="A49" s="19"/>
      <c r="B49" s="649" t="s">
        <v>1432</v>
      </c>
      <c r="C49" s="650">
        <f>11*0.3*0.3</f>
        <v>0.98999999999999988</v>
      </c>
      <c r="D49" s="651">
        <f t="shared" si="0"/>
        <v>2.4749999999999996</v>
      </c>
      <c r="E49" s="997" t="s">
        <v>1711</v>
      </c>
      <c r="F49" s="998"/>
      <c r="G49" s="998" t="s">
        <v>1711</v>
      </c>
      <c r="H49" s="998"/>
      <c r="I49" s="998" t="s">
        <v>1711</v>
      </c>
      <c r="J49" s="1015"/>
      <c r="K49" s="1016" t="s">
        <v>1433</v>
      </c>
      <c r="L49" s="1017"/>
      <c r="M49" s="19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D49" s="94"/>
      <c r="AE49" s="94"/>
      <c r="AF49" s="94"/>
      <c r="AG49" s="104"/>
      <c r="AH49" s="104"/>
      <c r="AI49" s="104"/>
      <c r="AJ49" s="104"/>
      <c r="AK49" s="104"/>
      <c r="AL49" s="98"/>
      <c r="AM49" s="102"/>
      <c r="AN49" s="102"/>
      <c r="AO49" s="102"/>
      <c r="AP49" s="102"/>
      <c r="AQ49" s="94"/>
    </row>
    <row r="50" spans="1:43" ht="15" customHeight="1">
      <c r="A50" s="4"/>
      <c r="B50" s="649" t="s">
        <v>1430</v>
      </c>
      <c r="C50" s="650">
        <f>12*0.3*0.3</f>
        <v>1.0799999999999998</v>
      </c>
      <c r="D50" s="651">
        <f t="shared" si="0"/>
        <v>2.6999999999999997</v>
      </c>
      <c r="E50" s="997" t="s">
        <v>1711</v>
      </c>
      <c r="F50" s="998"/>
      <c r="G50" s="998" t="s">
        <v>1711</v>
      </c>
      <c r="H50" s="998"/>
      <c r="I50" s="998" t="s">
        <v>1711</v>
      </c>
      <c r="J50" s="1015"/>
      <c r="K50" s="1016" t="s">
        <v>1431</v>
      </c>
      <c r="L50" s="1017"/>
      <c r="M50" s="4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D50" s="94"/>
      <c r="AE50" s="94"/>
      <c r="AF50" s="94"/>
      <c r="AG50" s="104"/>
      <c r="AH50" s="104"/>
      <c r="AI50" s="104"/>
      <c r="AJ50" s="104"/>
      <c r="AK50" s="104"/>
      <c r="AL50" s="98"/>
      <c r="AM50" s="102"/>
      <c r="AN50" s="102"/>
      <c r="AO50" s="102"/>
      <c r="AP50" s="102"/>
      <c r="AQ50" s="94"/>
    </row>
    <row r="51" spans="1:43" ht="15" customHeight="1">
      <c r="A51" s="10"/>
      <c r="B51" s="649" t="s">
        <v>1428</v>
      </c>
      <c r="C51" s="650">
        <f>13*0.3*0.3</f>
        <v>1.17</v>
      </c>
      <c r="D51" s="651">
        <f t="shared" si="0"/>
        <v>2.9249999999999998</v>
      </c>
      <c r="E51" s="997" t="s">
        <v>1711</v>
      </c>
      <c r="F51" s="998"/>
      <c r="G51" s="998" t="s">
        <v>1711</v>
      </c>
      <c r="H51" s="998"/>
      <c r="I51" s="998" t="s">
        <v>1711</v>
      </c>
      <c r="J51" s="1015"/>
      <c r="K51" s="1016" t="s">
        <v>1429</v>
      </c>
      <c r="L51" s="1017"/>
      <c r="M51" s="1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D51" s="94"/>
      <c r="AE51" s="94"/>
      <c r="AF51" s="94"/>
      <c r="AG51" s="104"/>
      <c r="AH51" s="104"/>
      <c r="AI51" s="104"/>
      <c r="AJ51" s="104"/>
      <c r="AK51" s="104"/>
      <c r="AL51" s="98"/>
      <c r="AM51" s="102"/>
      <c r="AN51" s="102"/>
      <c r="AO51" s="102"/>
      <c r="AP51" s="102"/>
      <c r="AQ51" s="94"/>
    </row>
    <row r="52" spans="1:43" ht="15" customHeight="1">
      <c r="A52" s="12"/>
      <c r="B52" s="649" t="s">
        <v>1426</v>
      </c>
      <c r="C52" s="650">
        <f>0.3*0.3*14</f>
        <v>1.26</v>
      </c>
      <c r="D52" s="651">
        <f t="shared" si="0"/>
        <v>3.15</v>
      </c>
      <c r="E52" s="997" t="s">
        <v>1711</v>
      </c>
      <c r="F52" s="998"/>
      <c r="G52" s="998" t="s">
        <v>1711</v>
      </c>
      <c r="H52" s="998"/>
      <c r="I52" s="998" t="s">
        <v>1711</v>
      </c>
      <c r="J52" s="1015"/>
      <c r="K52" s="1016" t="s">
        <v>1427</v>
      </c>
      <c r="L52" s="1017"/>
      <c r="M52" s="12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D52" s="94"/>
      <c r="AE52" s="94"/>
      <c r="AF52" s="94"/>
      <c r="AG52" s="104"/>
      <c r="AH52" s="104"/>
      <c r="AI52" s="104"/>
      <c r="AJ52" s="104"/>
      <c r="AK52" s="104"/>
      <c r="AL52" s="98"/>
      <c r="AM52" s="102"/>
      <c r="AN52" s="102"/>
      <c r="AO52" s="102"/>
      <c r="AP52" s="102"/>
      <c r="AQ52" s="94"/>
    </row>
    <row r="53" spans="1:43" ht="15" customHeight="1">
      <c r="A53" s="19"/>
      <c r="B53" s="649" t="s">
        <v>1424</v>
      </c>
      <c r="C53" s="650">
        <f>0.3*0.3*15</f>
        <v>1.3499999999999999</v>
      </c>
      <c r="D53" s="651">
        <f t="shared" si="0"/>
        <v>3.3749999999999996</v>
      </c>
      <c r="E53" s="997" t="s">
        <v>1711</v>
      </c>
      <c r="F53" s="998"/>
      <c r="G53" s="998" t="s">
        <v>1711</v>
      </c>
      <c r="H53" s="998"/>
      <c r="I53" s="998" t="s">
        <v>1711</v>
      </c>
      <c r="J53" s="1015"/>
      <c r="K53" s="1016" t="s">
        <v>1425</v>
      </c>
      <c r="L53" s="1017"/>
      <c r="M53" s="19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D53" s="94"/>
      <c r="AE53" s="94"/>
      <c r="AF53" s="94"/>
      <c r="AG53" s="104"/>
      <c r="AH53" s="104"/>
      <c r="AI53" s="104"/>
      <c r="AJ53" s="104"/>
      <c r="AK53" s="104"/>
      <c r="AL53" s="98"/>
      <c r="AM53" s="102"/>
      <c r="AN53" s="102"/>
      <c r="AO53" s="102"/>
      <c r="AP53" s="102"/>
      <c r="AQ53" s="94"/>
    </row>
    <row r="54" spans="1:43" ht="15" customHeight="1" thickBot="1">
      <c r="A54" s="19"/>
      <c r="B54" s="652" t="s">
        <v>1422</v>
      </c>
      <c r="C54" s="653">
        <v>1.44</v>
      </c>
      <c r="D54" s="654">
        <f t="shared" si="0"/>
        <v>3.5999999999999996</v>
      </c>
      <c r="E54" s="1018"/>
      <c r="F54" s="1019"/>
      <c r="G54" s="1019"/>
      <c r="H54" s="1019"/>
      <c r="I54" s="998" t="s">
        <v>1711</v>
      </c>
      <c r="J54" s="1015"/>
      <c r="K54" s="1020" t="s">
        <v>1423</v>
      </c>
      <c r="L54" s="1021"/>
      <c r="M54" s="19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D54" s="94"/>
      <c r="AE54" s="94"/>
      <c r="AF54" s="94"/>
      <c r="AG54" s="104"/>
      <c r="AH54" s="104"/>
      <c r="AI54" s="104"/>
      <c r="AJ54" s="104"/>
      <c r="AK54" s="104"/>
      <c r="AL54" s="98"/>
      <c r="AM54" s="102"/>
      <c r="AN54" s="102"/>
      <c r="AO54" s="102"/>
      <c r="AP54" s="102"/>
      <c r="AQ54" s="94"/>
    </row>
    <row r="55" spans="1:43" ht="15" customHeight="1" thickBot="1">
      <c r="A55" s="12"/>
      <c r="B55" s="994" t="s">
        <v>1459</v>
      </c>
      <c r="C55" s="995"/>
      <c r="D55" s="995"/>
      <c r="E55" s="995"/>
      <c r="F55" s="995"/>
      <c r="G55" s="995"/>
      <c r="H55" s="995"/>
      <c r="I55" s="995"/>
      <c r="J55" s="995"/>
      <c r="K55" s="995"/>
      <c r="L55" s="996"/>
      <c r="M55" s="12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D55" s="94"/>
      <c r="AE55" s="94"/>
      <c r="AF55" s="94"/>
      <c r="AG55" s="98"/>
      <c r="AH55" s="98"/>
      <c r="AI55" s="98"/>
      <c r="AJ55" s="98"/>
      <c r="AK55" s="98"/>
      <c r="AL55" s="98"/>
      <c r="AM55" s="98"/>
      <c r="AN55" s="98"/>
      <c r="AO55" s="98"/>
      <c r="AP55" s="98"/>
      <c r="AQ55" s="94"/>
    </row>
    <row r="56" spans="1:43" ht="15" customHeight="1" thickBot="1">
      <c r="A56" s="10"/>
      <c r="B56" s="975" t="s">
        <v>0</v>
      </c>
      <c r="C56" s="975" t="s">
        <v>1445</v>
      </c>
      <c r="D56" s="975" t="s">
        <v>1446</v>
      </c>
      <c r="E56" s="979" t="s">
        <v>1450</v>
      </c>
      <c r="F56" s="979"/>
      <c r="G56" s="979"/>
      <c r="H56" s="979"/>
      <c r="I56" s="979"/>
      <c r="J56" s="979"/>
      <c r="K56" s="979"/>
      <c r="L56" s="980"/>
      <c r="M56" s="1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D56" s="94"/>
      <c r="AE56" s="94"/>
      <c r="AF56" s="94"/>
      <c r="AG56" s="105"/>
      <c r="AH56" s="105"/>
      <c r="AI56" s="105"/>
      <c r="AJ56" s="105"/>
      <c r="AK56" s="105"/>
      <c r="AL56" s="98"/>
      <c r="AM56" s="98"/>
      <c r="AN56" s="98"/>
      <c r="AO56" s="98"/>
      <c r="AP56" s="98"/>
      <c r="AQ56" s="94"/>
    </row>
    <row r="57" spans="1:43" ht="15" customHeight="1" thickBot="1">
      <c r="A57" s="4"/>
      <c r="B57" s="976"/>
      <c r="C57" s="976"/>
      <c r="D57" s="976"/>
      <c r="E57" s="981" t="s">
        <v>1448</v>
      </c>
      <c r="F57" s="981"/>
      <c r="G57" s="981"/>
      <c r="H57" s="981"/>
      <c r="I57" s="981"/>
      <c r="J57" s="981"/>
      <c r="K57" s="981"/>
      <c r="L57" s="982"/>
      <c r="M57" s="4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D57" s="94"/>
      <c r="AE57" s="94"/>
      <c r="AF57" s="94"/>
      <c r="AG57" s="106"/>
      <c r="AH57" s="106"/>
      <c r="AI57" s="106"/>
      <c r="AJ57" s="106"/>
      <c r="AK57" s="106"/>
      <c r="AL57" s="98"/>
      <c r="AM57" s="98"/>
      <c r="AN57" s="98"/>
      <c r="AO57" s="98"/>
      <c r="AP57" s="98"/>
      <c r="AQ57" s="94"/>
    </row>
    <row r="58" spans="1:43" ht="15" customHeight="1" thickBot="1">
      <c r="A58" s="12"/>
      <c r="B58" s="976"/>
      <c r="C58" s="976"/>
      <c r="D58" s="976"/>
      <c r="E58" s="574">
        <v>3</v>
      </c>
      <c r="F58" s="575">
        <v>6</v>
      </c>
      <c r="G58" s="575">
        <v>8</v>
      </c>
      <c r="H58" s="575">
        <v>9</v>
      </c>
      <c r="I58" s="575">
        <v>10</v>
      </c>
      <c r="J58" s="575">
        <v>11</v>
      </c>
      <c r="K58" s="578">
        <v>12</v>
      </c>
      <c r="L58" s="579">
        <v>13</v>
      </c>
      <c r="M58" s="12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D58" s="94"/>
      <c r="AE58" s="94"/>
      <c r="AF58" s="94"/>
      <c r="AG58" s="107"/>
      <c r="AH58" s="107"/>
      <c r="AI58" s="107"/>
      <c r="AJ58" s="107"/>
      <c r="AK58" s="107"/>
      <c r="AL58" s="98"/>
      <c r="AM58" s="98"/>
      <c r="AN58" s="98"/>
      <c r="AO58" s="98"/>
      <c r="AP58" s="98"/>
      <c r="AQ58" s="94"/>
    </row>
    <row r="59" spans="1:43" ht="15" customHeight="1">
      <c r="A59" s="10"/>
      <c r="B59" s="612" t="s">
        <v>1361</v>
      </c>
      <c r="C59" s="613">
        <v>0.52</v>
      </c>
      <c r="D59" s="553">
        <f>4*0.35*0.35*2.5</f>
        <v>1.2249999999999999</v>
      </c>
      <c r="E59" s="560" t="s">
        <v>1711</v>
      </c>
      <c r="F59" s="554"/>
      <c r="G59" s="554"/>
      <c r="H59" s="554"/>
      <c r="I59" s="554"/>
      <c r="J59" s="554"/>
      <c r="K59" s="554"/>
      <c r="L59" s="625"/>
      <c r="M59" s="1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D59" s="94"/>
      <c r="AE59" s="94"/>
      <c r="AF59" s="94"/>
      <c r="AG59" s="107"/>
      <c r="AH59" s="107"/>
      <c r="AI59" s="107"/>
      <c r="AJ59" s="107"/>
      <c r="AK59" s="107"/>
      <c r="AL59" s="98"/>
      <c r="AM59" s="98"/>
      <c r="AN59" s="98"/>
      <c r="AO59" s="98"/>
      <c r="AP59" s="98"/>
      <c r="AQ59" s="94"/>
    </row>
    <row r="60" spans="1:43" ht="15" customHeight="1">
      <c r="A60" s="10"/>
      <c r="B60" s="615" t="s">
        <v>1362</v>
      </c>
      <c r="C60" s="616">
        <v>0.6</v>
      </c>
      <c r="D60" s="559">
        <f>5*0.35*0.35*2.5</f>
        <v>1.5312499999999998</v>
      </c>
      <c r="E60" s="560" t="s">
        <v>1711</v>
      </c>
      <c r="F60" s="560"/>
      <c r="G60" s="560"/>
      <c r="H60" s="560"/>
      <c r="I60" s="560"/>
      <c r="J60" s="560"/>
      <c r="K60" s="560"/>
      <c r="L60" s="561"/>
      <c r="M60" s="1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D60" s="94"/>
      <c r="AE60" s="94"/>
      <c r="AF60" s="94"/>
      <c r="AG60" s="107"/>
      <c r="AH60" s="107"/>
      <c r="AI60" s="107"/>
      <c r="AJ60" s="107"/>
      <c r="AK60" s="107"/>
      <c r="AL60" s="98"/>
      <c r="AM60" s="98"/>
      <c r="AN60" s="98"/>
      <c r="AO60" s="98"/>
      <c r="AP60" s="98"/>
      <c r="AQ60" s="94"/>
    </row>
    <row r="61" spans="1:43" ht="15" customHeight="1">
      <c r="A61" s="10"/>
      <c r="B61" s="615" t="s">
        <v>1364</v>
      </c>
      <c r="C61" s="616">
        <v>0.76</v>
      </c>
      <c r="D61" s="559">
        <f>6*0.35*0.35*2.5</f>
        <v>1.8374999999999997</v>
      </c>
      <c r="E61" s="560" t="s">
        <v>1711</v>
      </c>
      <c r="F61" s="560" t="s">
        <v>1711</v>
      </c>
      <c r="G61" s="560"/>
      <c r="H61" s="560"/>
      <c r="I61" s="560"/>
      <c r="J61" s="560"/>
      <c r="K61" s="560"/>
      <c r="L61" s="561"/>
      <c r="M61" s="1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D61" s="94"/>
      <c r="AE61" s="94"/>
      <c r="AF61" s="94"/>
      <c r="AG61" s="107"/>
      <c r="AH61" s="107"/>
      <c r="AI61" s="107"/>
      <c r="AJ61" s="107"/>
      <c r="AK61" s="107"/>
      <c r="AL61" s="98"/>
      <c r="AM61" s="98"/>
      <c r="AN61" s="98"/>
      <c r="AO61" s="98"/>
      <c r="AP61" s="98"/>
      <c r="AQ61" s="94"/>
    </row>
    <row r="62" spans="1:43" ht="15" customHeight="1">
      <c r="A62" s="4"/>
      <c r="B62" s="615" t="s">
        <v>1366</v>
      </c>
      <c r="C62" s="616">
        <v>0.88</v>
      </c>
      <c r="D62" s="559">
        <f>7*0.35*0.35*2.5</f>
        <v>2.1437499999999994</v>
      </c>
      <c r="E62" s="562"/>
      <c r="F62" s="560" t="s">
        <v>1711</v>
      </c>
      <c r="G62" s="560" t="s">
        <v>1711</v>
      </c>
      <c r="H62" s="560" t="s">
        <v>1711</v>
      </c>
      <c r="I62" s="560" t="s">
        <v>1711</v>
      </c>
      <c r="J62" s="560"/>
      <c r="K62" s="560"/>
      <c r="L62" s="561"/>
      <c r="M62" s="4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D62" s="94"/>
      <c r="AE62" s="94"/>
      <c r="AF62" s="94"/>
      <c r="AG62" s="107"/>
      <c r="AH62" s="107"/>
      <c r="AI62" s="107"/>
      <c r="AJ62" s="107"/>
      <c r="AK62" s="107"/>
      <c r="AL62" s="98"/>
      <c r="AM62" s="98"/>
      <c r="AN62" s="98"/>
      <c r="AO62" s="98"/>
      <c r="AP62" s="98"/>
      <c r="AQ62" s="94"/>
    </row>
    <row r="63" spans="1:43" ht="15" customHeight="1">
      <c r="A63" s="12"/>
      <c r="B63" s="615" t="s">
        <v>1368</v>
      </c>
      <c r="C63" s="616">
        <v>1</v>
      </c>
      <c r="D63" s="559">
        <f>8*0.35*0.35*2.5</f>
        <v>2.4499999999999997</v>
      </c>
      <c r="E63" s="562"/>
      <c r="F63" s="560" t="s">
        <v>1711</v>
      </c>
      <c r="G63" s="560" t="s">
        <v>1711</v>
      </c>
      <c r="H63" s="560" t="s">
        <v>1711</v>
      </c>
      <c r="I63" s="560" t="s">
        <v>1711</v>
      </c>
      <c r="J63" s="560" t="s">
        <v>1711</v>
      </c>
      <c r="K63" s="560"/>
      <c r="L63" s="561"/>
      <c r="M63" s="12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D63" s="94"/>
      <c r="AE63" s="94"/>
      <c r="AF63" s="94"/>
      <c r="AQ63" s="94"/>
    </row>
    <row r="64" spans="1:43" ht="15" customHeight="1">
      <c r="A64" s="12"/>
      <c r="B64" s="615" t="s">
        <v>1370</v>
      </c>
      <c r="C64" s="616">
        <v>1.1200000000000001</v>
      </c>
      <c r="D64" s="559">
        <f>9*0.35*0.35*2.5</f>
        <v>2.7562499999999996</v>
      </c>
      <c r="E64" s="562"/>
      <c r="F64" s="560" t="s">
        <v>1711</v>
      </c>
      <c r="G64" s="560" t="s">
        <v>1711</v>
      </c>
      <c r="H64" s="560" t="s">
        <v>1711</v>
      </c>
      <c r="I64" s="560" t="s">
        <v>1711</v>
      </c>
      <c r="J64" s="560" t="s">
        <v>1711</v>
      </c>
      <c r="K64" s="560" t="s">
        <v>1711</v>
      </c>
      <c r="L64" s="561"/>
      <c r="M64" s="12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D64" s="94"/>
      <c r="AE64" s="94"/>
      <c r="AF64" s="94"/>
      <c r="AQ64" s="94"/>
    </row>
    <row r="65" spans="1:43" ht="15" customHeight="1">
      <c r="A65" s="10"/>
      <c r="B65" s="615" t="s">
        <v>1372</v>
      </c>
      <c r="C65" s="616">
        <v>1.24</v>
      </c>
      <c r="D65" s="559">
        <f>10*0.35*0.35*2.5</f>
        <v>3.0624999999999996</v>
      </c>
      <c r="E65" s="562"/>
      <c r="F65" s="560" t="s">
        <v>1711</v>
      </c>
      <c r="G65" s="560" t="s">
        <v>1711</v>
      </c>
      <c r="H65" s="560" t="s">
        <v>1711</v>
      </c>
      <c r="I65" s="560" t="s">
        <v>1711</v>
      </c>
      <c r="J65" s="560" t="s">
        <v>1711</v>
      </c>
      <c r="K65" s="560" t="s">
        <v>1711</v>
      </c>
      <c r="L65" s="560" t="s">
        <v>1711</v>
      </c>
      <c r="M65" s="1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D65" s="94"/>
      <c r="AE65" s="94"/>
      <c r="AF65" s="94"/>
      <c r="AQ65" s="94"/>
    </row>
    <row r="66" spans="1:43" ht="15" customHeight="1">
      <c r="A66" s="4"/>
      <c r="B66" s="615" t="s">
        <v>1374</v>
      </c>
      <c r="C66" s="616">
        <v>1.3720000000000001</v>
      </c>
      <c r="D66" s="559">
        <f>11*0.35*0.35*2.5</f>
        <v>3.3687499999999995</v>
      </c>
      <c r="E66" s="562"/>
      <c r="F66" s="560"/>
      <c r="G66" s="560" t="s">
        <v>1711</v>
      </c>
      <c r="H66" s="560" t="s">
        <v>1711</v>
      </c>
      <c r="I66" s="560" t="s">
        <v>1711</v>
      </c>
      <c r="J66" s="560" t="s">
        <v>1711</v>
      </c>
      <c r="K66" s="560" t="s">
        <v>1711</v>
      </c>
      <c r="L66" s="560" t="s">
        <v>1711</v>
      </c>
      <c r="M66" s="4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D66" s="94"/>
      <c r="AE66" s="94"/>
      <c r="AF66" s="94"/>
      <c r="AQ66" s="94"/>
    </row>
    <row r="67" spans="1:43" ht="15" customHeight="1">
      <c r="A67" s="4"/>
      <c r="B67" s="615" t="s">
        <v>1376</v>
      </c>
      <c r="C67" s="616">
        <v>1.5</v>
      </c>
      <c r="D67" s="559">
        <f>12*0.35*0.35*2.5</f>
        <v>3.6749999999999994</v>
      </c>
      <c r="E67" s="562"/>
      <c r="F67" s="560"/>
      <c r="G67" s="560" t="s">
        <v>1711</v>
      </c>
      <c r="H67" s="560" t="s">
        <v>1711</v>
      </c>
      <c r="I67" s="560" t="s">
        <v>1711</v>
      </c>
      <c r="J67" s="560" t="s">
        <v>1711</v>
      </c>
      <c r="K67" s="560" t="s">
        <v>1711</v>
      </c>
      <c r="L67" s="560" t="s">
        <v>1711</v>
      </c>
      <c r="M67" s="4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D67" s="94"/>
      <c r="AE67" s="94"/>
      <c r="AF67" s="94"/>
      <c r="AQ67" s="94"/>
    </row>
    <row r="68" spans="1:43" ht="15" customHeight="1">
      <c r="A68" s="19"/>
      <c r="B68" s="615" t="s">
        <v>1378</v>
      </c>
      <c r="C68" s="616">
        <v>1.62</v>
      </c>
      <c r="D68" s="559">
        <f>13*0.35*0.35*2.5</f>
        <v>3.9812499999999993</v>
      </c>
      <c r="E68" s="562"/>
      <c r="F68" s="560"/>
      <c r="G68" s="560" t="s">
        <v>1711</v>
      </c>
      <c r="H68" s="560" t="s">
        <v>1711</v>
      </c>
      <c r="I68" s="560" t="s">
        <v>1711</v>
      </c>
      <c r="J68" s="560" t="s">
        <v>1711</v>
      </c>
      <c r="K68" s="560" t="s">
        <v>1711</v>
      </c>
      <c r="L68" s="560" t="s">
        <v>1711</v>
      </c>
      <c r="M68" s="19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D68" s="94"/>
      <c r="AE68" s="94"/>
      <c r="AF68" s="94"/>
      <c r="AQ68" s="94"/>
    </row>
    <row r="69" spans="1:43" ht="15" customHeight="1">
      <c r="A69" s="12"/>
      <c r="B69" s="615" t="s">
        <v>1380</v>
      </c>
      <c r="C69" s="616">
        <v>1.73</v>
      </c>
      <c r="D69" s="559">
        <f>14*0.35*0.35*2.5</f>
        <v>4.2874999999999988</v>
      </c>
      <c r="E69" s="562"/>
      <c r="F69" s="560"/>
      <c r="G69" s="560"/>
      <c r="H69" s="560" t="s">
        <v>1711</v>
      </c>
      <c r="I69" s="560" t="s">
        <v>1711</v>
      </c>
      <c r="J69" s="560" t="s">
        <v>1711</v>
      </c>
      <c r="K69" s="560" t="s">
        <v>1711</v>
      </c>
      <c r="L69" s="560" t="s">
        <v>1711</v>
      </c>
      <c r="M69" s="12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D69" s="94"/>
      <c r="AE69" s="94"/>
      <c r="AF69" s="94"/>
      <c r="AQ69" s="94"/>
    </row>
    <row r="70" spans="1:43" ht="15" customHeight="1">
      <c r="A70" s="19"/>
      <c r="B70" s="615" t="s">
        <v>1382</v>
      </c>
      <c r="C70" s="616">
        <v>1.837</v>
      </c>
      <c r="D70" s="559">
        <f>15*0.35*0.35*2.5</f>
        <v>4.59375</v>
      </c>
      <c r="E70" s="562"/>
      <c r="F70" s="560"/>
      <c r="G70" s="560"/>
      <c r="H70" s="560"/>
      <c r="I70" s="560" t="s">
        <v>1711</v>
      </c>
      <c r="J70" s="560" t="s">
        <v>1711</v>
      </c>
      <c r="K70" s="560" t="s">
        <v>1711</v>
      </c>
      <c r="L70" s="560" t="s">
        <v>1711</v>
      </c>
      <c r="M70" s="19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D70" s="94"/>
      <c r="AE70" s="94"/>
      <c r="AF70" s="94"/>
      <c r="AQ70" s="94"/>
    </row>
    <row r="71" spans="1:43" ht="15" customHeight="1" thickBot="1">
      <c r="A71" s="19"/>
      <c r="B71" s="618" t="s">
        <v>1384</v>
      </c>
      <c r="C71" s="619">
        <v>1.96</v>
      </c>
      <c r="D71" s="565">
        <f>16*0.35*0.35*2.5</f>
        <v>4.8999999999999995</v>
      </c>
      <c r="E71" s="566"/>
      <c r="F71" s="567"/>
      <c r="G71" s="567"/>
      <c r="H71" s="567"/>
      <c r="I71" s="560" t="s">
        <v>1711</v>
      </c>
      <c r="J71" s="560" t="s">
        <v>1711</v>
      </c>
      <c r="K71" s="560" t="s">
        <v>1711</v>
      </c>
      <c r="L71" s="560" t="s">
        <v>1711</v>
      </c>
      <c r="M71" s="19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  <c r="AD71" s="94"/>
      <c r="AE71" s="94"/>
      <c r="AF71" s="94"/>
      <c r="AQ71" s="94"/>
    </row>
    <row r="72" spans="1:43" ht="15" customHeight="1" thickBot="1">
      <c r="A72" s="12"/>
      <c r="B72" s="991" t="s">
        <v>1460</v>
      </c>
      <c r="C72" s="992"/>
      <c r="D72" s="992"/>
      <c r="E72" s="992"/>
      <c r="F72" s="992"/>
      <c r="G72" s="992"/>
      <c r="H72" s="992"/>
      <c r="I72" s="992"/>
      <c r="J72" s="992"/>
      <c r="K72" s="992"/>
      <c r="L72" s="993"/>
      <c r="M72" s="12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D72" s="94"/>
      <c r="AE72" s="94"/>
      <c r="AF72" s="94"/>
      <c r="AQ72" s="94"/>
    </row>
    <row r="73" spans="1:43" ht="15" customHeight="1" thickBot="1">
      <c r="A73" s="19"/>
      <c r="B73" s="975" t="s">
        <v>0</v>
      </c>
      <c r="C73" s="975" t="s">
        <v>1445</v>
      </c>
      <c r="D73" s="975" t="s">
        <v>1446</v>
      </c>
      <c r="E73" s="979" t="s">
        <v>1450</v>
      </c>
      <c r="F73" s="979"/>
      <c r="G73" s="979"/>
      <c r="H73" s="979"/>
      <c r="I73" s="979"/>
      <c r="J73" s="979"/>
      <c r="K73" s="979"/>
      <c r="L73" s="980"/>
      <c r="M73" s="19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D73" s="94"/>
      <c r="AE73" s="94"/>
      <c r="AF73" s="94"/>
      <c r="AQ73" s="94"/>
    </row>
    <row r="74" spans="1:43" ht="15" customHeight="1" thickBot="1">
      <c r="A74" s="10"/>
      <c r="B74" s="976"/>
      <c r="C74" s="976"/>
      <c r="D74" s="976"/>
      <c r="E74" s="981" t="s">
        <v>1448</v>
      </c>
      <c r="F74" s="981"/>
      <c r="G74" s="981"/>
      <c r="H74" s="981"/>
      <c r="I74" s="981"/>
      <c r="J74" s="981"/>
      <c r="K74" s="981"/>
      <c r="L74" s="982"/>
      <c r="M74" s="1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D74" s="94"/>
      <c r="AE74" s="94"/>
      <c r="AF74" s="94"/>
      <c r="AQ74" s="94"/>
    </row>
    <row r="75" spans="1:43" ht="15" customHeight="1" thickBot="1">
      <c r="A75" s="4"/>
      <c r="B75" s="976"/>
      <c r="C75" s="976"/>
      <c r="D75" s="1028"/>
      <c r="E75" s="580">
        <v>1</v>
      </c>
      <c r="F75" s="581">
        <v>2</v>
      </c>
      <c r="G75" s="582">
        <v>3</v>
      </c>
      <c r="H75" s="582">
        <v>4</v>
      </c>
      <c r="I75" s="582">
        <v>5</v>
      </c>
      <c r="J75" s="582">
        <v>6</v>
      </c>
      <c r="K75" s="583"/>
      <c r="L75" s="580"/>
      <c r="M75" s="4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D75" s="94"/>
      <c r="AE75" s="94"/>
      <c r="AF75" s="94"/>
      <c r="AQ75" s="94"/>
    </row>
    <row r="76" spans="1:43" ht="15" customHeight="1">
      <c r="A76" s="10"/>
      <c r="B76" s="612" t="s">
        <v>1713</v>
      </c>
      <c r="C76" s="613">
        <v>0.74</v>
      </c>
      <c r="D76" s="553">
        <f>4*0.35*0.35*2.5</f>
        <v>1.2249999999999999</v>
      </c>
      <c r="E76" s="614"/>
      <c r="F76" s="560" t="s">
        <v>1711</v>
      </c>
      <c r="G76" s="560" t="s">
        <v>1711</v>
      </c>
      <c r="H76" s="560" t="s">
        <v>1711</v>
      </c>
      <c r="I76" s="560" t="s">
        <v>1711</v>
      </c>
      <c r="J76" s="560" t="s">
        <v>1711</v>
      </c>
      <c r="K76" s="555"/>
      <c r="L76" s="556"/>
      <c r="M76" s="1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D76" s="94"/>
      <c r="AE76" s="94"/>
      <c r="AF76" s="94"/>
      <c r="AQ76" s="94"/>
    </row>
    <row r="77" spans="1:43" ht="15" customHeight="1">
      <c r="A77" s="10"/>
      <c r="B77" s="615" t="s">
        <v>1363</v>
      </c>
      <c r="C77" s="616">
        <v>0.86</v>
      </c>
      <c r="D77" s="559">
        <f>5*0.35*0.35*2.5</f>
        <v>1.5312499999999998</v>
      </c>
      <c r="E77" s="617"/>
      <c r="F77" s="560" t="s">
        <v>1711</v>
      </c>
      <c r="G77" s="560" t="s">
        <v>1711</v>
      </c>
      <c r="H77" s="560" t="s">
        <v>1711</v>
      </c>
      <c r="I77" s="560" t="s">
        <v>1711</v>
      </c>
      <c r="J77" s="560" t="s">
        <v>1711</v>
      </c>
      <c r="K77" s="560"/>
      <c r="L77" s="561"/>
      <c r="M77" s="1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  <c r="AD77" s="94"/>
      <c r="AE77" s="94"/>
      <c r="AF77" s="94"/>
      <c r="AQ77" s="94"/>
    </row>
    <row r="78" spans="1:43" ht="15" customHeight="1">
      <c r="A78" s="10"/>
      <c r="B78" s="615" t="s">
        <v>1365</v>
      </c>
      <c r="C78" s="616">
        <v>0.98</v>
      </c>
      <c r="D78" s="559">
        <f>6*0.35*0.35*2.5</f>
        <v>1.8374999999999997</v>
      </c>
      <c r="E78" s="617"/>
      <c r="F78" s="560" t="s">
        <v>1711</v>
      </c>
      <c r="G78" s="560" t="s">
        <v>1711</v>
      </c>
      <c r="H78" s="560" t="s">
        <v>1711</v>
      </c>
      <c r="I78" s="560" t="s">
        <v>1711</v>
      </c>
      <c r="J78" s="560" t="s">
        <v>1711</v>
      </c>
      <c r="K78" s="560"/>
      <c r="L78" s="561"/>
      <c r="M78" s="1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D78" s="94"/>
      <c r="AE78" s="94"/>
      <c r="AF78" s="94"/>
      <c r="AQ78" s="94"/>
    </row>
    <row r="79" spans="1:43" ht="15" customHeight="1">
      <c r="A79" s="4"/>
      <c r="B79" s="615" t="s">
        <v>1367</v>
      </c>
      <c r="C79" s="616">
        <v>1.1000000000000001</v>
      </c>
      <c r="D79" s="559">
        <f>7*0.35*0.35*2.5</f>
        <v>2.1437499999999994</v>
      </c>
      <c r="E79" s="617"/>
      <c r="F79" s="560" t="s">
        <v>1711</v>
      </c>
      <c r="G79" s="560" t="s">
        <v>1711</v>
      </c>
      <c r="H79" s="560" t="s">
        <v>1711</v>
      </c>
      <c r="I79" s="560" t="s">
        <v>1711</v>
      </c>
      <c r="J79" s="560" t="s">
        <v>1711</v>
      </c>
      <c r="K79" s="560"/>
      <c r="L79" s="561"/>
      <c r="M79" s="4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0"/>
      <c r="Z79" s="100"/>
      <c r="AA79" s="100"/>
      <c r="AD79" s="94"/>
      <c r="AE79" s="94"/>
      <c r="AF79" s="94"/>
      <c r="AQ79" s="94"/>
    </row>
    <row r="80" spans="1:43" ht="15" customHeight="1">
      <c r="A80" s="12"/>
      <c r="B80" s="615" t="s">
        <v>1369</v>
      </c>
      <c r="C80" s="616">
        <v>1.2250000000000001</v>
      </c>
      <c r="D80" s="559">
        <f>8*0.35*0.35*2.5</f>
        <v>2.4499999999999997</v>
      </c>
      <c r="E80" s="617"/>
      <c r="F80" s="560" t="s">
        <v>1711</v>
      </c>
      <c r="G80" s="560" t="s">
        <v>1711</v>
      </c>
      <c r="H80" s="560" t="s">
        <v>1711</v>
      </c>
      <c r="I80" s="560" t="s">
        <v>1711</v>
      </c>
      <c r="J80" s="560" t="s">
        <v>1711</v>
      </c>
      <c r="K80" s="560"/>
      <c r="L80" s="561"/>
      <c r="M80" s="12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  <c r="AA80" s="100"/>
      <c r="AD80" s="94"/>
      <c r="AE80" s="94"/>
      <c r="AF80" s="94"/>
      <c r="AQ80" s="94"/>
    </row>
    <row r="81" spans="1:43" ht="15" customHeight="1">
      <c r="A81" s="12"/>
      <c r="B81" s="615" t="s">
        <v>1371</v>
      </c>
      <c r="C81" s="616">
        <v>1.35</v>
      </c>
      <c r="D81" s="559">
        <f>9*0.35*0.35*2.5</f>
        <v>2.7562499999999996</v>
      </c>
      <c r="E81" s="617"/>
      <c r="F81" s="560" t="s">
        <v>1711</v>
      </c>
      <c r="G81" s="560" t="s">
        <v>1711</v>
      </c>
      <c r="H81" s="560" t="s">
        <v>1711</v>
      </c>
      <c r="I81" s="560" t="s">
        <v>1711</v>
      </c>
      <c r="J81" s="560" t="s">
        <v>1711</v>
      </c>
      <c r="K81" s="560"/>
      <c r="L81" s="561"/>
      <c r="M81" s="12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  <c r="AD81" s="94"/>
      <c r="AE81" s="94"/>
      <c r="AF81" s="94"/>
      <c r="AQ81" s="94"/>
    </row>
    <row r="82" spans="1:43" ht="15" customHeight="1">
      <c r="A82" s="10"/>
      <c r="B82" s="615" t="s">
        <v>1373</v>
      </c>
      <c r="C82" s="616">
        <v>1.472</v>
      </c>
      <c r="D82" s="559">
        <f>10*0.35*0.35*2.5</f>
        <v>3.0624999999999996</v>
      </c>
      <c r="E82" s="617"/>
      <c r="F82" s="560"/>
      <c r="G82" s="560" t="s">
        <v>1711</v>
      </c>
      <c r="H82" s="560" t="s">
        <v>1711</v>
      </c>
      <c r="I82" s="560" t="s">
        <v>1711</v>
      </c>
      <c r="J82" s="560" t="s">
        <v>1711</v>
      </c>
      <c r="K82" s="560"/>
      <c r="L82" s="561"/>
      <c r="M82" s="1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D82" s="94"/>
      <c r="AE82" s="94"/>
      <c r="AF82" s="94"/>
    </row>
    <row r="83" spans="1:43" ht="15" customHeight="1">
      <c r="A83" s="4"/>
      <c r="B83" s="615" t="s">
        <v>1375</v>
      </c>
      <c r="C83" s="616">
        <v>1.5920000000000001</v>
      </c>
      <c r="D83" s="559">
        <f>11*0.35*0.35*2.5</f>
        <v>3.3687499999999995</v>
      </c>
      <c r="E83" s="617"/>
      <c r="F83" s="560"/>
      <c r="G83" s="560" t="s">
        <v>1711</v>
      </c>
      <c r="H83" s="560" t="s">
        <v>1711</v>
      </c>
      <c r="I83" s="560" t="s">
        <v>1711</v>
      </c>
      <c r="J83" s="560" t="s">
        <v>1711</v>
      </c>
      <c r="K83" s="560"/>
      <c r="L83" s="561"/>
      <c r="M83" s="4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D83" s="94"/>
      <c r="AE83" s="94"/>
      <c r="AF83" s="94"/>
    </row>
    <row r="84" spans="1:43" ht="15" customHeight="1">
      <c r="A84" s="4"/>
      <c r="B84" s="615" t="s">
        <v>1377</v>
      </c>
      <c r="C84" s="616">
        <v>1.708</v>
      </c>
      <c r="D84" s="559">
        <f>12*0.35*0.35*2.5</f>
        <v>3.6749999999999994</v>
      </c>
      <c r="E84" s="617"/>
      <c r="F84" s="560"/>
      <c r="G84" s="560"/>
      <c r="H84" s="560" t="s">
        <v>1711</v>
      </c>
      <c r="I84" s="560" t="s">
        <v>1711</v>
      </c>
      <c r="J84" s="560" t="s">
        <v>1711</v>
      </c>
      <c r="K84" s="560"/>
      <c r="L84" s="561"/>
      <c r="M84" s="4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D84" s="94"/>
      <c r="AE84" s="94"/>
      <c r="AF84" s="94"/>
    </row>
    <row r="85" spans="1:43" ht="15" customHeight="1">
      <c r="A85" s="19"/>
      <c r="B85" s="615" t="s">
        <v>1379</v>
      </c>
      <c r="C85" s="616">
        <v>0.98</v>
      </c>
      <c r="D85" s="559">
        <f>13*0.35*0.35*2.5</f>
        <v>3.9812499999999993</v>
      </c>
      <c r="E85" s="617"/>
      <c r="F85" s="560" t="s">
        <v>1711</v>
      </c>
      <c r="G85" s="560" t="s">
        <v>1711</v>
      </c>
      <c r="H85" s="560" t="s">
        <v>1711</v>
      </c>
      <c r="I85" s="560" t="s">
        <v>1711</v>
      </c>
      <c r="J85" s="560" t="s">
        <v>1711</v>
      </c>
      <c r="K85" s="560"/>
      <c r="L85" s="561"/>
      <c r="M85" s="19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D85" s="94"/>
      <c r="AE85" s="94"/>
      <c r="AF85" s="94"/>
    </row>
    <row r="86" spans="1:43" ht="15" customHeight="1">
      <c r="A86" s="12"/>
      <c r="B86" s="615" t="s">
        <v>1381</v>
      </c>
      <c r="C86" s="616">
        <v>1.49</v>
      </c>
      <c r="D86" s="559">
        <f>14*0.35*0.35*2.5</f>
        <v>4.2874999999999988</v>
      </c>
      <c r="E86" s="617"/>
      <c r="F86" s="560"/>
      <c r="G86" s="560" t="s">
        <v>1711</v>
      </c>
      <c r="H86" s="560" t="s">
        <v>1711</v>
      </c>
      <c r="I86" s="560" t="s">
        <v>1711</v>
      </c>
      <c r="J86" s="560" t="s">
        <v>1711</v>
      </c>
      <c r="K86" s="560"/>
      <c r="L86" s="561"/>
      <c r="M86" s="12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D86" s="94"/>
      <c r="AE86" s="94"/>
      <c r="AF86" s="94"/>
    </row>
    <row r="87" spans="1:43" ht="15" customHeight="1" thickBot="1">
      <c r="A87" s="19"/>
      <c r="B87" s="618" t="s">
        <v>1383</v>
      </c>
      <c r="C87" s="619">
        <v>1.72</v>
      </c>
      <c r="D87" s="565">
        <f>15*0.35*0.35*2.5</f>
        <v>4.59375</v>
      </c>
      <c r="E87" s="643"/>
      <c r="F87" s="644"/>
      <c r="G87" s="644"/>
      <c r="H87" s="560" t="s">
        <v>1711</v>
      </c>
      <c r="I87" s="560" t="s">
        <v>1711</v>
      </c>
      <c r="J87" s="560" t="s">
        <v>1711</v>
      </c>
      <c r="K87" s="644"/>
      <c r="L87" s="645"/>
      <c r="M87" s="19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D87" s="94"/>
      <c r="AE87" s="94"/>
      <c r="AF87" s="94"/>
    </row>
    <row r="88" spans="1:43" ht="26.25" customHeight="1" thickBot="1">
      <c r="A88" s="12"/>
      <c r="B88" s="1029" t="s">
        <v>1456</v>
      </c>
      <c r="C88" s="1030"/>
      <c r="D88" s="1031"/>
      <c r="E88" s="1032">
        <v>2508</v>
      </c>
      <c r="F88" s="1033"/>
      <c r="G88" s="1033"/>
      <c r="H88" s="1033"/>
      <c r="I88" s="1033"/>
      <c r="J88" s="1033"/>
      <c r="K88" s="1033"/>
      <c r="L88" s="1034"/>
      <c r="M88" s="12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D88" s="94"/>
      <c r="AE88" s="94"/>
      <c r="AF88" s="94"/>
    </row>
    <row r="89" spans="1:43" ht="16.5" thickBot="1">
      <c r="A89" s="19"/>
      <c r="B89" s="1035" t="s">
        <v>1463</v>
      </c>
      <c r="C89" s="1036"/>
      <c r="D89" s="1036"/>
      <c r="E89" s="1036"/>
      <c r="F89" s="1036"/>
      <c r="G89" s="1036"/>
      <c r="H89" s="1036"/>
      <c r="I89" s="1036"/>
      <c r="J89" s="1036"/>
      <c r="K89" s="1036"/>
      <c r="L89" s="1037"/>
      <c r="M89" s="19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100"/>
      <c r="AD89" s="94"/>
      <c r="AE89" s="94"/>
      <c r="AF89" s="94"/>
    </row>
    <row r="90" spans="1:43" ht="15.75" thickBot="1">
      <c r="A90" s="19"/>
      <c r="B90" s="975" t="s">
        <v>0</v>
      </c>
      <c r="C90" s="975" t="s">
        <v>1445</v>
      </c>
      <c r="D90" s="975" t="s">
        <v>1446</v>
      </c>
      <c r="E90" s="979" t="s">
        <v>1450</v>
      </c>
      <c r="F90" s="979"/>
      <c r="G90" s="979"/>
      <c r="H90" s="979"/>
      <c r="I90" s="979"/>
      <c r="J90" s="979"/>
      <c r="K90" s="979"/>
      <c r="L90" s="980"/>
      <c r="M90" s="19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D90" s="94"/>
      <c r="AE90" s="94"/>
      <c r="AF90" s="94"/>
    </row>
    <row r="91" spans="1:43" ht="15.75" thickBot="1">
      <c r="A91" s="12"/>
      <c r="B91" s="976"/>
      <c r="C91" s="976"/>
      <c r="D91" s="976"/>
      <c r="E91" s="981" t="s">
        <v>1448</v>
      </c>
      <c r="F91" s="981"/>
      <c r="G91" s="981"/>
      <c r="H91" s="981"/>
      <c r="I91" s="981"/>
      <c r="J91" s="981"/>
      <c r="K91" s="981"/>
      <c r="L91" s="982"/>
      <c r="M91" s="12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00"/>
      <c r="Z91" s="100"/>
      <c r="AA91" s="100"/>
      <c r="AD91" s="94"/>
      <c r="AE91" s="94"/>
      <c r="AF91" s="94"/>
    </row>
    <row r="92" spans="1:43" ht="15.75" thickBot="1">
      <c r="A92" s="10"/>
      <c r="B92" s="977"/>
      <c r="C92" s="976"/>
      <c r="D92" s="978"/>
      <c r="E92" s="584" t="s">
        <v>1409</v>
      </c>
      <c r="F92" s="584" t="s">
        <v>1410</v>
      </c>
      <c r="G92" s="584" t="s">
        <v>1411</v>
      </c>
      <c r="H92" s="584" t="s">
        <v>1412</v>
      </c>
      <c r="I92" s="584" t="s">
        <v>1413</v>
      </c>
      <c r="J92" s="585" t="s">
        <v>1414</v>
      </c>
      <c r="K92" s="584" t="s">
        <v>1415</v>
      </c>
      <c r="L92" s="585" t="s">
        <v>1416</v>
      </c>
      <c r="M92" s="1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D92" s="94"/>
      <c r="AE92" s="94"/>
      <c r="AF92" s="94"/>
    </row>
    <row r="93" spans="1:43">
      <c r="A93" s="4"/>
      <c r="B93" s="627" t="s">
        <v>1666</v>
      </c>
      <c r="C93" s="589">
        <v>0.76</v>
      </c>
      <c r="D93" s="628">
        <f>6*0.35*0.35*2.5</f>
        <v>1.8374999999999997</v>
      </c>
      <c r="E93" s="629"/>
      <c r="F93" s="630"/>
      <c r="G93" s="630"/>
      <c r="H93" s="630"/>
      <c r="I93" s="630"/>
      <c r="J93" s="630"/>
      <c r="K93" s="630"/>
      <c r="L93" s="631"/>
      <c r="M93" s="4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/>
      <c r="AA93" s="100"/>
      <c r="AD93" s="94"/>
      <c r="AE93" s="94"/>
      <c r="AF93" s="94"/>
    </row>
    <row r="94" spans="1:43">
      <c r="A94" s="12"/>
      <c r="B94" s="632" t="s">
        <v>1667</v>
      </c>
      <c r="C94" s="596">
        <v>0.88</v>
      </c>
      <c r="D94" s="633">
        <f>7*0.35*0.35*2.5</f>
        <v>2.1437499999999994</v>
      </c>
      <c r="E94" s="634"/>
      <c r="F94" s="635"/>
      <c r="G94" s="635"/>
      <c r="H94" s="635"/>
      <c r="I94" s="635"/>
      <c r="J94" s="635"/>
      <c r="K94" s="635"/>
      <c r="L94" s="636"/>
      <c r="M94" s="12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  <c r="AD94" s="94"/>
      <c r="AE94" s="94"/>
      <c r="AF94" s="94"/>
    </row>
    <row r="95" spans="1:43">
      <c r="A95" s="10"/>
      <c r="B95" s="632" t="s">
        <v>1668</v>
      </c>
      <c r="C95" s="596">
        <v>1</v>
      </c>
      <c r="D95" s="633">
        <f>8*0.35*0.35*2.5</f>
        <v>2.4499999999999997</v>
      </c>
      <c r="E95" s="560" t="s">
        <v>1711</v>
      </c>
      <c r="F95" s="560" t="s">
        <v>1711</v>
      </c>
      <c r="G95" s="603"/>
      <c r="H95" s="603"/>
      <c r="I95" s="560" t="s">
        <v>1711</v>
      </c>
      <c r="J95" s="603"/>
      <c r="K95" s="560" t="s">
        <v>1711</v>
      </c>
      <c r="L95" s="636"/>
      <c r="M95" s="1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00"/>
      <c r="Z95" s="100"/>
      <c r="AA95" s="100"/>
      <c r="AD95" s="94"/>
      <c r="AE95" s="94"/>
      <c r="AF95" s="94"/>
    </row>
    <row r="96" spans="1:43">
      <c r="A96" s="10"/>
      <c r="B96" s="632" t="s">
        <v>1669</v>
      </c>
      <c r="C96" s="596">
        <v>1.1200000000000001</v>
      </c>
      <c r="D96" s="633">
        <f>9*0.35*0.35*2.5</f>
        <v>2.7562499999999996</v>
      </c>
      <c r="E96" s="560" t="s">
        <v>1711</v>
      </c>
      <c r="F96" s="560" t="s">
        <v>1711</v>
      </c>
      <c r="G96" s="603"/>
      <c r="H96" s="603"/>
      <c r="I96" s="560" t="s">
        <v>1711</v>
      </c>
      <c r="J96" s="603"/>
      <c r="K96" s="560" t="s">
        <v>1711</v>
      </c>
      <c r="L96" s="636"/>
      <c r="M96" s="1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D96" s="94"/>
      <c r="AE96" s="94"/>
      <c r="AF96" s="94"/>
    </row>
    <row r="97" spans="1:32">
      <c r="A97" s="10"/>
      <c r="B97" s="632" t="s">
        <v>1670</v>
      </c>
      <c r="C97" s="596">
        <v>1.24</v>
      </c>
      <c r="D97" s="633">
        <f>10*0.35*0.35*2.5</f>
        <v>3.0624999999999996</v>
      </c>
      <c r="E97" s="560" t="s">
        <v>1711</v>
      </c>
      <c r="F97" s="560" t="s">
        <v>1711</v>
      </c>
      <c r="G97" s="603"/>
      <c r="H97" s="603"/>
      <c r="I97" s="560" t="s">
        <v>1711</v>
      </c>
      <c r="J97" s="603"/>
      <c r="K97" s="560" t="s">
        <v>1711</v>
      </c>
      <c r="L97" s="636"/>
      <c r="M97" s="1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100"/>
      <c r="Z97" s="100"/>
      <c r="AA97" s="100"/>
      <c r="AD97" s="94"/>
      <c r="AE97" s="94"/>
      <c r="AF97" s="94"/>
    </row>
    <row r="98" spans="1:32">
      <c r="A98" s="4"/>
      <c r="B98" s="632" t="s">
        <v>1671</v>
      </c>
      <c r="C98" s="596">
        <v>1.37</v>
      </c>
      <c r="D98" s="633">
        <f>11*0.35*0.35*2.5</f>
        <v>3.3687499999999995</v>
      </c>
      <c r="E98" s="637"/>
      <c r="F98" s="560" t="s">
        <v>1711</v>
      </c>
      <c r="G98" s="603"/>
      <c r="H98" s="603"/>
      <c r="I98" s="560" t="s">
        <v>1711</v>
      </c>
      <c r="J98" s="603"/>
      <c r="K98" s="560" t="s">
        <v>1711</v>
      </c>
      <c r="L98" s="636"/>
      <c r="M98" s="4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00"/>
      <c r="AA98" s="100"/>
      <c r="AD98" s="94"/>
      <c r="AE98" s="94"/>
      <c r="AF98" s="94"/>
    </row>
    <row r="99" spans="1:32">
      <c r="A99" s="12"/>
      <c r="B99" s="632" t="s">
        <v>1672</v>
      </c>
      <c r="C99" s="596">
        <v>1.49</v>
      </c>
      <c r="D99" s="633">
        <f>12*0.35*0.35*2.5</f>
        <v>3.6749999999999994</v>
      </c>
      <c r="E99" s="637"/>
      <c r="F99" s="603"/>
      <c r="G99" s="603"/>
      <c r="H99" s="603"/>
      <c r="I99" s="560" t="s">
        <v>1711</v>
      </c>
      <c r="J99" s="603"/>
      <c r="K99" s="560" t="s">
        <v>1711</v>
      </c>
      <c r="L99" s="636"/>
      <c r="M99" s="12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  <c r="AD99" s="94"/>
      <c r="AE99" s="94"/>
      <c r="AF99" s="94"/>
    </row>
    <row r="100" spans="1:32">
      <c r="A100" s="12"/>
      <c r="B100" s="632" t="s">
        <v>1673</v>
      </c>
      <c r="C100" s="596">
        <v>1.61</v>
      </c>
      <c r="D100" s="633">
        <f>13*0.35*0.35*2.5</f>
        <v>3.9812499999999993</v>
      </c>
      <c r="E100" s="637"/>
      <c r="F100" s="603"/>
      <c r="G100" s="603"/>
      <c r="H100" s="603"/>
      <c r="I100" s="560" t="s">
        <v>1711</v>
      </c>
      <c r="J100" s="603"/>
      <c r="K100" s="560" t="s">
        <v>1711</v>
      </c>
      <c r="L100" s="636"/>
      <c r="M100" s="12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  <c r="AA100" s="100"/>
      <c r="AD100" s="94"/>
      <c r="AE100" s="94"/>
      <c r="AF100" s="94"/>
    </row>
    <row r="101" spans="1:32">
      <c r="A101" s="10"/>
      <c r="B101" s="632" t="s">
        <v>1674</v>
      </c>
      <c r="C101" s="596">
        <v>1.73</v>
      </c>
      <c r="D101" s="633">
        <f>14*0.35*0.35*2.5</f>
        <v>4.2874999999999988</v>
      </c>
      <c r="E101" s="637"/>
      <c r="F101" s="603"/>
      <c r="G101" s="603"/>
      <c r="H101" s="603"/>
      <c r="I101" s="560" t="s">
        <v>1711</v>
      </c>
      <c r="J101" s="603"/>
      <c r="K101" s="560" t="s">
        <v>1711</v>
      </c>
      <c r="L101" s="636"/>
      <c r="M101" s="1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00"/>
      <c r="Z101" s="100"/>
      <c r="AA101" s="100"/>
      <c r="AD101" s="94"/>
      <c r="AE101" s="94"/>
      <c r="AF101" s="94"/>
    </row>
    <row r="102" spans="1:32">
      <c r="A102" s="4"/>
      <c r="B102" s="632" t="s">
        <v>1675</v>
      </c>
      <c r="C102" s="596">
        <v>1.86</v>
      </c>
      <c r="D102" s="633">
        <f>15*0.35*0.35*2.5</f>
        <v>4.59375</v>
      </c>
      <c r="E102" s="637"/>
      <c r="F102" s="603"/>
      <c r="G102" s="603"/>
      <c r="H102" s="603"/>
      <c r="I102" s="603"/>
      <c r="J102" s="603"/>
      <c r="K102" s="560" t="s">
        <v>1711</v>
      </c>
      <c r="L102" s="636"/>
      <c r="M102" s="4"/>
      <c r="N102" s="100"/>
      <c r="O102" s="100"/>
      <c r="P102" s="100"/>
      <c r="Q102" s="100"/>
      <c r="R102" s="100"/>
      <c r="S102" s="100"/>
      <c r="T102" s="100"/>
      <c r="U102" s="100"/>
      <c r="V102" s="100"/>
      <c r="W102" s="100"/>
      <c r="X102" s="100"/>
      <c r="Y102" s="100"/>
      <c r="Z102" s="100"/>
      <c r="AA102" s="100"/>
      <c r="AD102" s="94"/>
      <c r="AE102" s="94"/>
      <c r="AF102" s="94"/>
    </row>
    <row r="103" spans="1:32" ht="15" customHeight="1" thickBot="1">
      <c r="A103" s="4"/>
      <c r="B103" s="638" t="s">
        <v>1676</v>
      </c>
      <c r="C103" s="605">
        <v>1.98</v>
      </c>
      <c r="D103" s="639">
        <f>16*0.35*0.35*2.5</f>
        <v>4.8999999999999995</v>
      </c>
      <c r="E103" s="640"/>
      <c r="F103" s="641"/>
      <c r="G103" s="641"/>
      <c r="H103" s="641"/>
      <c r="I103" s="641"/>
      <c r="J103" s="641"/>
      <c r="K103" s="560" t="s">
        <v>1711</v>
      </c>
      <c r="L103" s="642"/>
      <c r="M103" s="4"/>
      <c r="N103" s="100"/>
      <c r="O103" s="100"/>
      <c r="P103" s="100"/>
      <c r="Q103" s="100"/>
      <c r="R103" s="100"/>
      <c r="S103" s="100"/>
      <c r="T103" s="100"/>
      <c r="U103" s="100"/>
      <c r="V103" s="100"/>
      <c r="W103" s="100"/>
      <c r="X103" s="100"/>
      <c r="Y103" s="100"/>
      <c r="Z103" s="100"/>
      <c r="AA103" s="100"/>
      <c r="AD103" s="94"/>
      <c r="AE103" s="94"/>
      <c r="AF103" s="94"/>
    </row>
    <row r="104" spans="1:32" ht="15.75" customHeight="1" thickBot="1">
      <c r="A104" s="19"/>
      <c r="B104" s="975" t="s">
        <v>0</v>
      </c>
      <c r="C104" s="975" t="s">
        <v>1445</v>
      </c>
      <c r="D104" s="975" t="s">
        <v>1446</v>
      </c>
      <c r="E104" s="1005" t="s">
        <v>1450</v>
      </c>
      <c r="F104" s="979"/>
      <c r="G104" s="979"/>
      <c r="H104" s="979"/>
      <c r="I104" s="979"/>
      <c r="J104" s="979"/>
      <c r="K104" s="979"/>
      <c r="L104" s="980"/>
      <c r="M104" s="19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  <c r="Z104" s="100"/>
      <c r="AA104" s="100"/>
      <c r="AD104" s="94"/>
      <c r="AE104" s="94"/>
      <c r="AF104" s="94"/>
    </row>
    <row r="105" spans="1:32" ht="15.75" customHeight="1" thickBot="1">
      <c r="A105" s="12"/>
      <c r="B105" s="976"/>
      <c r="C105" s="976"/>
      <c r="D105" s="976"/>
      <c r="E105" s="1006" t="s">
        <v>1448</v>
      </c>
      <c r="F105" s="981"/>
      <c r="G105" s="981"/>
      <c r="H105" s="981"/>
      <c r="I105" s="981"/>
      <c r="J105" s="981"/>
      <c r="K105" s="981"/>
      <c r="L105" s="982"/>
      <c r="M105" s="12"/>
      <c r="N105" s="100"/>
      <c r="O105" s="100"/>
      <c r="P105" s="100"/>
      <c r="Q105" s="100"/>
      <c r="R105" s="100"/>
      <c r="S105" s="100"/>
      <c r="T105" s="100"/>
      <c r="U105" s="100"/>
      <c r="V105" s="100"/>
      <c r="W105" s="100"/>
      <c r="X105" s="100"/>
      <c r="Y105" s="100"/>
      <c r="Z105" s="100"/>
      <c r="AA105" s="100"/>
      <c r="AD105" s="94"/>
      <c r="AE105" s="94"/>
      <c r="AF105" s="94"/>
    </row>
    <row r="106" spans="1:32" ht="15.75" customHeight="1" thickBot="1">
      <c r="A106" s="19"/>
      <c r="B106" s="977"/>
      <c r="C106" s="977"/>
      <c r="D106" s="977"/>
      <c r="E106" s="568">
        <v>3</v>
      </c>
      <c r="F106" s="586">
        <v>6</v>
      </c>
      <c r="G106" s="586">
        <v>8</v>
      </c>
      <c r="H106" s="586">
        <v>9</v>
      </c>
      <c r="I106" s="586">
        <v>10</v>
      </c>
      <c r="J106" s="586">
        <v>11</v>
      </c>
      <c r="K106" s="576">
        <v>12</v>
      </c>
      <c r="L106" s="577">
        <v>13</v>
      </c>
      <c r="M106" s="19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  <c r="AD106" s="94"/>
      <c r="AE106" s="94"/>
      <c r="AF106" s="94"/>
    </row>
    <row r="107" spans="1:32" ht="15.75" customHeight="1">
      <c r="A107" s="19"/>
      <c r="B107" s="612" t="s">
        <v>1385</v>
      </c>
      <c r="C107" s="552">
        <v>0.64</v>
      </c>
      <c r="D107" s="553">
        <f>4*0.4*0.4*2.5</f>
        <v>1.6000000000000003</v>
      </c>
      <c r="E107" s="614"/>
      <c r="F107" s="560" t="s">
        <v>1711</v>
      </c>
      <c r="G107" s="555"/>
      <c r="H107" s="555"/>
      <c r="I107" s="555"/>
      <c r="J107" s="555"/>
      <c r="K107" s="555"/>
      <c r="L107" s="556"/>
      <c r="M107" s="19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  <c r="AD107" s="94"/>
      <c r="AE107" s="94"/>
      <c r="AF107" s="94"/>
    </row>
    <row r="108" spans="1:32" ht="15.75" customHeight="1">
      <c r="A108" s="12"/>
      <c r="B108" s="622" t="s">
        <v>1386</v>
      </c>
      <c r="C108" s="558">
        <v>0.82</v>
      </c>
      <c r="D108" s="623">
        <f>5*0.4*0.4*2.5</f>
        <v>2</v>
      </c>
      <c r="E108" s="624"/>
      <c r="F108" s="560" t="s">
        <v>1711</v>
      </c>
      <c r="G108" s="554"/>
      <c r="H108" s="554"/>
      <c r="I108" s="554"/>
      <c r="J108" s="554"/>
      <c r="K108" s="554"/>
      <c r="L108" s="625"/>
      <c r="M108" s="12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D108" s="94"/>
      <c r="AE108" s="94"/>
      <c r="AF108" s="94"/>
    </row>
    <row r="109" spans="1:32" ht="15.75" customHeight="1">
      <c r="A109" s="19"/>
      <c r="B109" s="622" t="s">
        <v>1388</v>
      </c>
      <c r="C109" s="558">
        <v>0.98</v>
      </c>
      <c r="D109" s="623">
        <f>6*0.4*0.4*2.5</f>
        <v>2.4000000000000004</v>
      </c>
      <c r="E109" s="624"/>
      <c r="F109" s="560" t="s">
        <v>1711</v>
      </c>
      <c r="G109" s="560" t="s">
        <v>1711</v>
      </c>
      <c r="H109" s="554"/>
      <c r="I109" s="554"/>
      <c r="J109" s="554"/>
      <c r="K109" s="554"/>
      <c r="L109" s="625"/>
      <c r="M109" s="19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  <c r="X109" s="100"/>
      <c r="Y109" s="100"/>
      <c r="Z109" s="100"/>
      <c r="AA109" s="100"/>
      <c r="AD109" s="94"/>
      <c r="AE109" s="94"/>
      <c r="AF109" s="94"/>
    </row>
    <row r="110" spans="1:32" ht="15.75" customHeight="1">
      <c r="A110" s="10"/>
      <c r="B110" s="615" t="s">
        <v>1390</v>
      </c>
      <c r="C110" s="558">
        <v>1.1399999999999999</v>
      </c>
      <c r="D110" s="559">
        <f>7*0.4*0.4*2.5</f>
        <v>2.8000000000000003</v>
      </c>
      <c r="E110" s="617"/>
      <c r="F110" s="560" t="s">
        <v>1711</v>
      </c>
      <c r="G110" s="560" t="s">
        <v>1711</v>
      </c>
      <c r="H110" s="560" t="s">
        <v>1711</v>
      </c>
      <c r="I110" s="560" t="s">
        <v>1711</v>
      </c>
      <c r="J110" s="560" t="s">
        <v>1711</v>
      </c>
      <c r="K110" s="560" t="s">
        <v>1711</v>
      </c>
      <c r="L110" s="561"/>
      <c r="M110" s="10"/>
      <c r="N110" s="100"/>
      <c r="O110" s="100"/>
      <c r="P110" s="100"/>
      <c r="Q110" s="100"/>
      <c r="R110" s="100"/>
      <c r="S110" s="100"/>
      <c r="T110" s="100"/>
      <c r="U110" s="100"/>
      <c r="V110" s="100"/>
      <c r="W110" s="100"/>
      <c r="X110" s="100"/>
      <c r="Y110" s="100"/>
      <c r="Z110" s="100"/>
      <c r="AA110" s="100"/>
      <c r="AD110" s="94"/>
      <c r="AE110" s="94"/>
      <c r="AF110" s="94"/>
    </row>
    <row r="111" spans="1:32" ht="15.75" customHeight="1">
      <c r="A111" s="4"/>
      <c r="B111" s="615" t="s">
        <v>1392</v>
      </c>
      <c r="C111" s="558">
        <v>1.3</v>
      </c>
      <c r="D111" s="559">
        <f>8*0.4*0.4*2.5</f>
        <v>3.2000000000000006</v>
      </c>
      <c r="E111" s="617"/>
      <c r="F111" s="560" t="s">
        <v>1711</v>
      </c>
      <c r="G111" s="560" t="s">
        <v>1711</v>
      </c>
      <c r="H111" s="560" t="s">
        <v>1711</v>
      </c>
      <c r="I111" s="560" t="s">
        <v>1711</v>
      </c>
      <c r="J111" s="560" t="s">
        <v>1711</v>
      </c>
      <c r="K111" s="560" t="s">
        <v>1711</v>
      </c>
      <c r="L111" s="560" t="s">
        <v>1711</v>
      </c>
      <c r="M111" s="4"/>
      <c r="N111" s="100"/>
      <c r="O111" s="100"/>
      <c r="P111" s="100"/>
      <c r="Q111" s="100"/>
      <c r="R111" s="100"/>
      <c r="S111" s="100"/>
      <c r="T111" s="100"/>
      <c r="U111" s="100"/>
      <c r="V111" s="100"/>
      <c r="W111" s="100"/>
      <c r="X111" s="100"/>
      <c r="Y111" s="100"/>
      <c r="Z111" s="100"/>
      <c r="AA111" s="100"/>
      <c r="AD111" s="94"/>
      <c r="AE111" s="94"/>
      <c r="AF111" s="94"/>
    </row>
    <row r="112" spans="1:32" ht="15.75" customHeight="1">
      <c r="A112" s="4"/>
      <c r="B112" s="615" t="s">
        <v>1394</v>
      </c>
      <c r="C112" s="558">
        <v>1.46</v>
      </c>
      <c r="D112" s="559">
        <f>9*0.4*0.4*2.5</f>
        <v>3.6000000000000005</v>
      </c>
      <c r="E112" s="617"/>
      <c r="F112" s="560" t="s">
        <v>1711</v>
      </c>
      <c r="G112" s="560" t="s">
        <v>1711</v>
      </c>
      <c r="H112" s="560" t="s">
        <v>1711</v>
      </c>
      <c r="I112" s="560" t="s">
        <v>1711</v>
      </c>
      <c r="J112" s="560" t="s">
        <v>1711</v>
      </c>
      <c r="K112" s="560" t="s">
        <v>1711</v>
      </c>
      <c r="L112" s="560" t="s">
        <v>1711</v>
      </c>
      <c r="M112" s="4"/>
      <c r="N112" s="100"/>
      <c r="O112" s="100"/>
      <c r="P112" s="100"/>
      <c r="Q112" s="100"/>
      <c r="R112" s="100"/>
      <c r="S112" s="100"/>
      <c r="T112" s="100"/>
      <c r="U112" s="100"/>
      <c r="V112" s="100"/>
      <c r="W112" s="100"/>
      <c r="X112" s="100"/>
      <c r="Y112" s="100"/>
      <c r="Z112" s="100"/>
      <c r="AA112" s="100"/>
      <c r="AD112" s="94"/>
      <c r="AE112" s="94"/>
      <c r="AF112" s="94"/>
    </row>
    <row r="113" spans="1:32" ht="15.75" customHeight="1">
      <c r="A113" s="12"/>
      <c r="B113" s="615" t="s">
        <v>1396</v>
      </c>
      <c r="C113" s="558">
        <v>1.62</v>
      </c>
      <c r="D113" s="559">
        <f>10*0.4*0.4*2.5</f>
        <v>4</v>
      </c>
      <c r="E113" s="617"/>
      <c r="F113" s="560" t="s">
        <v>1711</v>
      </c>
      <c r="G113" s="560" t="s">
        <v>1711</v>
      </c>
      <c r="H113" s="560" t="s">
        <v>1711</v>
      </c>
      <c r="I113" s="560" t="s">
        <v>1711</v>
      </c>
      <c r="J113" s="560" t="s">
        <v>1711</v>
      </c>
      <c r="K113" s="560" t="s">
        <v>1711</v>
      </c>
      <c r="L113" s="560" t="s">
        <v>1711</v>
      </c>
      <c r="M113" s="12"/>
      <c r="N113" s="100"/>
      <c r="O113" s="100"/>
      <c r="P113" s="100"/>
      <c r="Q113" s="100"/>
      <c r="R113" s="100"/>
      <c r="S113" s="100"/>
      <c r="T113" s="100"/>
      <c r="U113" s="100"/>
      <c r="V113" s="100"/>
      <c r="W113" s="100"/>
      <c r="X113" s="100"/>
      <c r="Y113" s="100"/>
      <c r="Z113" s="100"/>
      <c r="AA113" s="100"/>
      <c r="AD113" s="94"/>
      <c r="AE113" s="94"/>
      <c r="AF113" s="94"/>
    </row>
    <row r="114" spans="1:32" ht="15.75" customHeight="1">
      <c r="A114" s="19"/>
      <c r="B114" s="615" t="s">
        <v>1398</v>
      </c>
      <c r="C114" s="558">
        <v>1.78</v>
      </c>
      <c r="D114" s="559">
        <f>11*0.4*0.4*2.5</f>
        <v>4.4000000000000004</v>
      </c>
      <c r="E114" s="617"/>
      <c r="F114" s="560"/>
      <c r="G114" s="560" t="s">
        <v>1711</v>
      </c>
      <c r="H114" s="560" t="s">
        <v>1711</v>
      </c>
      <c r="I114" s="560" t="s">
        <v>1711</v>
      </c>
      <c r="J114" s="560" t="s">
        <v>1711</v>
      </c>
      <c r="K114" s="560" t="s">
        <v>1711</v>
      </c>
      <c r="L114" s="560" t="s">
        <v>1711</v>
      </c>
      <c r="M114" s="19"/>
      <c r="N114" s="100"/>
      <c r="O114" s="100"/>
      <c r="P114" s="100"/>
      <c r="Q114" s="100"/>
      <c r="R114" s="100"/>
      <c r="S114" s="100"/>
      <c r="T114" s="100"/>
      <c r="U114" s="100"/>
      <c r="V114" s="100"/>
      <c r="W114" s="100"/>
      <c r="X114" s="100"/>
      <c r="Y114" s="100"/>
      <c r="Z114" s="100"/>
      <c r="AA114" s="100"/>
      <c r="AD114" s="94"/>
      <c r="AE114" s="94"/>
      <c r="AF114" s="94"/>
    </row>
    <row r="115" spans="1:32" ht="15.75" customHeight="1">
      <c r="A115" s="19"/>
      <c r="B115" s="615" t="s">
        <v>1400</v>
      </c>
      <c r="C115" s="558">
        <v>1.94</v>
      </c>
      <c r="D115" s="559">
        <f>12*0.4*0.4*2.5</f>
        <v>4.8000000000000007</v>
      </c>
      <c r="E115" s="617"/>
      <c r="F115" s="560"/>
      <c r="G115" s="560" t="s">
        <v>1711</v>
      </c>
      <c r="H115" s="560" t="s">
        <v>1711</v>
      </c>
      <c r="I115" s="560" t="s">
        <v>1711</v>
      </c>
      <c r="J115" s="560" t="s">
        <v>1711</v>
      </c>
      <c r="K115" s="560" t="s">
        <v>1711</v>
      </c>
      <c r="L115" s="560" t="s">
        <v>1711</v>
      </c>
      <c r="M115" s="19"/>
      <c r="N115" s="100"/>
      <c r="O115" s="100"/>
      <c r="P115" s="100"/>
      <c r="Q115" s="100"/>
      <c r="R115" s="100"/>
      <c r="S115" s="100"/>
      <c r="T115" s="100"/>
      <c r="U115" s="100"/>
      <c r="V115" s="100"/>
      <c r="W115" s="100"/>
      <c r="X115" s="100"/>
      <c r="Y115" s="100"/>
      <c r="Z115" s="100"/>
      <c r="AA115" s="100"/>
      <c r="AD115" s="94"/>
      <c r="AE115" s="94"/>
      <c r="AF115" s="94"/>
    </row>
    <row r="116" spans="1:32" ht="15.75" customHeight="1">
      <c r="A116" s="12"/>
      <c r="B116" s="615" t="s">
        <v>1402</v>
      </c>
      <c r="C116" s="558">
        <v>2.1</v>
      </c>
      <c r="D116" s="559">
        <f>13*0.4*0.4*2.5</f>
        <v>5.2</v>
      </c>
      <c r="E116" s="617"/>
      <c r="F116" s="560"/>
      <c r="G116" s="560"/>
      <c r="H116" s="560" t="s">
        <v>1711</v>
      </c>
      <c r="I116" s="560" t="s">
        <v>1711</v>
      </c>
      <c r="J116" s="560" t="s">
        <v>1711</v>
      </c>
      <c r="K116" s="560" t="s">
        <v>1711</v>
      </c>
      <c r="L116" s="560" t="s">
        <v>1711</v>
      </c>
      <c r="M116" s="12"/>
      <c r="N116" s="100"/>
      <c r="O116" s="100"/>
      <c r="P116" s="100"/>
      <c r="Q116" s="100"/>
      <c r="R116" s="100"/>
      <c r="S116" s="100"/>
      <c r="T116" s="100"/>
      <c r="U116" s="100"/>
      <c r="V116" s="100"/>
      <c r="W116" s="100"/>
      <c r="X116" s="100"/>
      <c r="Y116" s="100"/>
      <c r="Z116" s="100"/>
      <c r="AA116" s="100"/>
      <c r="AD116" s="94"/>
      <c r="AE116" s="94"/>
      <c r="AF116" s="94"/>
    </row>
    <row r="117" spans="1:32" ht="15.75" customHeight="1">
      <c r="A117" s="10"/>
      <c r="B117" s="615" t="s">
        <v>1404</v>
      </c>
      <c r="C117" s="558">
        <v>2.2599999999999998</v>
      </c>
      <c r="D117" s="559">
        <f>14*0.4*0.4*2.5</f>
        <v>5.6000000000000005</v>
      </c>
      <c r="E117" s="617"/>
      <c r="F117" s="560"/>
      <c r="G117" s="560"/>
      <c r="H117" s="560" t="s">
        <v>1711</v>
      </c>
      <c r="I117" s="560" t="s">
        <v>1711</v>
      </c>
      <c r="J117" s="560" t="s">
        <v>1711</v>
      </c>
      <c r="K117" s="560" t="s">
        <v>1711</v>
      </c>
      <c r="L117" s="560" t="s">
        <v>1711</v>
      </c>
      <c r="M117" s="10"/>
      <c r="N117" s="100"/>
      <c r="O117" s="100"/>
      <c r="P117" s="100"/>
      <c r="Q117" s="100"/>
      <c r="R117" s="100"/>
      <c r="S117" s="100"/>
      <c r="T117" s="100"/>
      <c r="U117" s="100"/>
      <c r="V117" s="100"/>
      <c r="W117" s="100"/>
      <c r="X117" s="100"/>
      <c r="Y117" s="100"/>
      <c r="Z117" s="100"/>
      <c r="AA117" s="100"/>
      <c r="AD117" s="94"/>
      <c r="AE117" s="94"/>
      <c r="AF117" s="94"/>
    </row>
    <row r="118" spans="1:32" ht="15.75" customHeight="1">
      <c r="A118" s="4"/>
      <c r="B118" s="615" t="s">
        <v>1406</v>
      </c>
      <c r="C118" s="558">
        <v>2.42</v>
      </c>
      <c r="D118" s="559">
        <f>15*0.4*0.4*2.5</f>
        <v>6.0000000000000009</v>
      </c>
      <c r="E118" s="617"/>
      <c r="F118" s="560"/>
      <c r="G118" s="560"/>
      <c r="H118" s="560"/>
      <c r="I118" s="560" t="s">
        <v>1711</v>
      </c>
      <c r="J118" s="560" t="s">
        <v>1711</v>
      </c>
      <c r="K118" s="560" t="s">
        <v>1711</v>
      </c>
      <c r="L118" s="560" t="s">
        <v>1711</v>
      </c>
      <c r="M118" s="4"/>
      <c r="N118" s="100"/>
      <c r="O118" s="100"/>
      <c r="P118" s="100"/>
      <c r="Q118" s="100"/>
      <c r="R118" s="100"/>
      <c r="S118" s="100"/>
      <c r="T118" s="100"/>
      <c r="U118" s="100"/>
      <c r="V118" s="100"/>
      <c r="W118" s="100"/>
      <c r="X118" s="100"/>
      <c r="Y118" s="100"/>
      <c r="Z118" s="100"/>
      <c r="AA118" s="100"/>
      <c r="AD118" s="94"/>
      <c r="AE118" s="94"/>
      <c r="AF118" s="94"/>
    </row>
    <row r="119" spans="1:32" ht="15.75" customHeight="1" thickBot="1">
      <c r="A119" s="37"/>
      <c r="B119" s="618" t="s">
        <v>1408</v>
      </c>
      <c r="C119" s="626">
        <v>2.58</v>
      </c>
      <c r="D119" s="565">
        <f>16*0.4*0.4*2.5</f>
        <v>6.4000000000000012</v>
      </c>
      <c r="E119" s="620"/>
      <c r="F119" s="567"/>
      <c r="G119" s="567"/>
      <c r="H119" s="567"/>
      <c r="I119" s="567"/>
      <c r="J119" s="560" t="s">
        <v>1711</v>
      </c>
      <c r="K119" s="560" t="s">
        <v>1711</v>
      </c>
      <c r="L119" s="560" t="s">
        <v>1711</v>
      </c>
      <c r="M119" s="37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100"/>
      <c r="AD119" s="94"/>
      <c r="AE119" s="94"/>
      <c r="AF119" s="94"/>
    </row>
    <row r="120" spans="1:32" ht="15.75" customHeight="1" thickBot="1">
      <c r="A120" s="8"/>
      <c r="B120" s="991" t="s">
        <v>1461</v>
      </c>
      <c r="C120" s="992"/>
      <c r="D120" s="992"/>
      <c r="E120" s="992"/>
      <c r="F120" s="992"/>
      <c r="G120" s="992"/>
      <c r="H120" s="992"/>
      <c r="I120" s="992"/>
      <c r="J120" s="992"/>
      <c r="K120" s="992"/>
      <c r="L120" s="993"/>
      <c r="M120" s="8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00"/>
      <c r="AD120" s="94"/>
      <c r="AE120" s="94"/>
      <c r="AF120" s="94"/>
    </row>
    <row r="121" spans="1:32" ht="15.75" customHeight="1" thickBot="1">
      <c r="A121" s="38"/>
      <c r="B121" s="975" t="s">
        <v>0</v>
      </c>
      <c r="C121" s="975" t="s">
        <v>1445</v>
      </c>
      <c r="D121" s="975" t="s">
        <v>1446</v>
      </c>
      <c r="E121" s="979" t="s">
        <v>1450</v>
      </c>
      <c r="F121" s="979"/>
      <c r="G121" s="979"/>
      <c r="H121" s="979"/>
      <c r="I121" s="979"/>
      <c r="J121" s="979"/>
      <c r="K121" s="979"/>
      <c r="L121" s="980"/>
      <c r="M121" s="38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100"/>
      <c r="AD121" s="94"/>
      <c r="AE121" s="94"/>
      <c r="AF121" s="94"/>
    </row>
    <row r="122" spans="1:32" ht="15.75" customHeight="1" thickBot="1">
      <c r="A122" s="8"/>
      <c r="B122" s="976"/>
      <c r="C122" s="976"/>
      <c r="D122" s="976"/>
      <c r="E122" s="981" t="s">
        <v>1448</v>
      </c>
      <c r="F122" s="981"/>
      <c r="G122" s="981"/>
      <c r="H122" s="981"/>
      <c r="I122" s="981"/>
      <c r="J122" s="981"/>
      <c r="K122" s="981"/>
      <c r="L122" s="982"/>
      <c r="M122" s="8"/>
      <c r="N122" s="100"/>
      <c r="O122" s="100"/>
      <c r="P122" s="100"/>
      <c r="Q122" s="100"/>
      <c r="R122" s="100"/>
      <c r="S122" s="100"/>
      <c r="T122" s="100"/>
      <c r="U122" s="100"/>
      <c r="V122" s="100"/>
      <c r="W122" s="100"/>
      <c r="X122" s="100"/>
      <c r="Y122" s="100"/>
      <c r="Z122" s="100"/>
      <c r="AA122" s="100"/>
      <c r="AD122" s="94"/>
      <c r="AE122" s="94"/>
      <c r="AF122" s="94"/>
    </row>
    <row r="123" spans="1:32" ht="15.75" customHeight="1" thickBot="1">
      <c r="A123" s="39"/>
      <c r="B123" s="977"/>
      <c r="C123" s="977"/>
      <c r="D123" s="978"/>
      <c r="E123" s="579">
        <v>1</v>
      </c>
      <c r="F123" s="587">
        <v>2</v>
      </c>
      <c r="G123" s="575">
        <v>3</v>
      </c>
      <c r="H123" s="575">
        <v>4</v>
      </c>
      <c r="I123" s="575">
        <v>5</v>
      </c>
      <c r="J123" s="575">
        <v>6</v>
      </c>
      <c r="K123" s="578"/>
      <c r="L123" s="579"/>
      <c r="M123" s="39"/>
      <c r="N123" s="100"/>
      <c r="O123" s="100"/>
      <c r="P123" s="100"/>
      <c r="Q123" s="100"/>
      <c r="R123" s="100"/>
      <c r="S123" s="100"/>
      <c r="T123" s="100"/>
      <c r="U123" s="100"/>
      <c r="V123" s="100"/>
      <c r="W123" s="100"/>
      <c r="X123" s="100"/>
      <c r="Y123" s="100"/>
      <c r="Z123" s="100"/>
      <c r="AA123" s="100"/>
      <c r="AD123" s="94"/>
      <c r="AE123" s="94"/>
      <c r="AF123" s="94"/>
    </row>
    <row r="124" spans="1:32" ht="15.75" customHeight="1">
      <c r="A124" s="40"/>
      <c r="B124" s="612" t="s">
        <v>1714</v>
      </c>
      <c r="C124" s="613">
        <v>0.94</v>
      </c>
      <c r="D124" s="553">
        <f>4*0.35*0.35*2.5</f>
        <v>1.2249999999999999</v>
      </c>
      <c r="E124" s="614"/>
      <c r="F124" s="560" t="s">
        <v>1711</v>
      </c>
      <c r="G124" s="560" t="s">
        <v>1711</v>
      </c>
      <c r="H124" s="560" t="s">
        <v>1711</v>
      </c>
      <c r="I124" s="560" t="s">
        <v>1711</v>
      </c>
      <c r="J124" s="560" t="s">
        <v>1711</v>
      </c>
      <c r="K124" s="555"/>
      <c r="L124" s="556"/>
      <c r="M124" s="40"/>
      <c r="N124" s="100"/>
      <c r="O124" s="100"/>
      <c r="P124" s="100"/>
      <c r="Q124" s="100"/>
      <c r="R124" s="100"/>
      <c r="S124" s="100"/>
      <c r="T124" s="100"/>
      <c r="U124" s="100"/>
      <c r="V124" s="100"/>
      <c r="W124" s="100"/>
      <c r="X124" s="100"/>
      <c r="Y124" s="100"/>
      <c r="Z124" s="100"/>
      <c r="AA124" s="100"/>
      <c r="AD124" s="94"/>
      <c r="AE124" s="94"/>
      <c r="AF124" s="94"/>
    </row>
    <row r="125" spans="1:32" ht="15.75" customHeight="1">
      <c r="A125" s="41"/>
      <c r="B125" s="615" t="s">
        <v>1387</v>
      </c>
      <c r="C125" s="616">
        <v>1.1200000000000001</v>
      </c>
      <c r="D125" s="559">
        <f>5*0.35*0.35*2.5</f>
        <v>1.5312499999999998</v>
      </c>
      <c r="E125" s="617"/>
      <c r="F125" s="560" t="s">
        <v>1711</v>
      </c>
      <c r="G125" s="560" t="s">
        <v>1711</v>
      </c>
      <c r="H125" s="560" t="s">
        <v>1711</v>
      </c>
      <c r="I125" s="560" t="s">
        <v>1711</v>
      </c>
      <c r="J125" s="560" t="s">
        <v>1711</v>
      </c>
      <c r="K125" s="560"/>
      <c r="L125" s="561"/>
      <c r="M125" s="41"/>
      <c r="N125" s="100"/>
      <c r="O125" s="100"/>
      <c r="P125" s="100"/>
      <c r="Q125" s="100"/>
      <c r="R125" s="100"/>
      <c r="S125" s="100"/>
      <c r="T125" s="100"/>
      <c r="U125" s="100"/>
      <c r="V125" s="100"/>
      <c r="W125" s="100"/>
      <c r="X125" s="100"/>
      <c r="Y125" s="100"/>
      <c r="Z125" s="100"/>
      <c r="AA125" s="100"/>
      <c r="AD125" s="94"/>
      <c r="AE125" s="94"/>
      <c r="AF125" s="94"/>
    </row>
    <row r="126" spans="1:32" ht="15.75" customHeight="1">
      <c r="A126" s="19"/>
      <c r="B126" s="615" t="s">
        <v>1389</v>
      </c>
      <c r="C126" s="616">
        <v>1.28</v>
      </c>
      <c r="D126" s="559">
        <f>6*0.35*0.35*2.5</f>
        <v>1.8374999999999997</v>
      </c>
      <c r="E126" s="617"/>
      <c r="F126" s="560" t="s">
        <v>1711</v>
      </c>
      <c r="G126" s="560" t="s">
        <v>1711</v>
      </c>
      <c r="H126" s="560" t="s">
        <v>1711</v>
      </c>
      <c r="I126" s="560" t="s">
        <v>1711</v>
      </c>
      <c r="J126" s="560" t="s">
        <v>1711</v>
      </c>
      <c r="K126" s="560"/>
      <c r="L126" s="561"/>
      <c r="M126" s="19"/>
      <c r="N126" s="100"/>
      <c r="O126" s="100"/>
      <c r="P126" s="100"/>
      <c r="Q126" s="100"/>
      <c r="R126" s="100"/>
      <c r="S126" s="100"/>
      <c r="T126" s="100"/>
      <c r="U126" s="100"/>
      <c r="V126" s="100"/>
      <c r="W126" s="100"/>
      <c r="X126" s="100"/>
      <c r="Y126" s="100"/>
      <c r="Z126" s="100"/>
      <c r="AA126" s="100"/>
      <c r="AD126" s="94"/>
      <c r="AE126" s="94"/>
      <c r="AF126" s="94"/>
    </row>
    <row r="127" spans="1:32" ht="15.75" customHeight="1">
      <c r="A127" s="4"/>
      <c r="B127" s="615" t="s">
        <v>1391</v>
      </c>
      <c r="C127" s="616">
        <v>1.44</v>
      </c>
      <c r="D127" s="559">
        <f>7*0.35*0.35*2.5</f>
        <v>2.1437499999999994</v>
      </c>
      <c r="E127" s="617"/>
      <c r="F127" s="560"/>
      <c r="G127" s="560" t="s">
        <v>1711</v>
      </c>
      <c r="H127" s="560" t="s">
        <v>1711</v>
      </c>
      <c r="I127" s="560" t="s">
        <v>1711</v>
      </c>
      <c r="J127" s="560" t="s">
        <v>1711</v>
      </c>
      <c r="K127" s="560"/>
      <c r="L127" s="561"/>
      <c r="M127" s="4"/>
      <c r="N127" s="100"/>
      <c r="O127" s="100"/>
      <c r="P127" s="100"/>
      <c r="Q127" s="100"/>
      <c r="R127" s="100"/>
      <c r="S127" s="100"/>
      <c r="T127" s="100"/>
      <c r="U127" s="100"/>
      <c r="V127" s="100"/>
      <c r="W127" s="100"/>
      <c r="X127" s="100"/>
      <c r="Y127" s="100"/>
      <c r="Z127" s="100"/>
      <c r="AA127" s="100"/>
      <c r="AD127" s="94"/>
      <c r="AE127" s="94"/>
      <c r="AF127" s="94"/>
    </row>
    <row r="128" spans="1:32" ht="15.75" customHeight="1">
      <c r="A128" s="10"/>
      <c r="B128" s="615" t="s">
        <v>1393</v>
      </c>
      <c r="C128" s="616">
        <v>1.6</v>
      </c>
      <c r="D128" s="559">
        <f>8*0.35*0.35*2.5</f>
        <v>2.4499999999999997</v>
      </c>
      <c r="E128" s="617"/>
      <c r="F128" s="560"/>
      <c r="G128" s="560" t="s">
        <v>1711</v>
      </c>
      <c r="H128" s="560" t="s">
        <v>1711</v>
      </c>
      <c r="I128" s="560" t="s">
        <v>1711</v>
      </c>
      <c r="J128" s="560" t="s">
        <v>1711</v>
      </c>
      <c r="K128" s="560"/>
      <c r="L128" s="561"/>
      <c r="M128" s="10"/>
      <c r="N128" s="100"/>
      <c r="O128" s="100"/>
      <c r="P128" s="100"/>
      <c r="Q128" s="100"/>
      <c r="R128" s="100"/>
      <c r="S128" s="100"/>
      <c r="T128" s="100"/>
      <c r="U128" s="100"/>
      <c r="V128" s="100"/>
      <c r="W128" s="100"/>
      <c r="X128" s="100"/>
      <c r="Y128" s="100"/>
      <c r="Z128" s="100"/>
      <c r="AA128" s="100"/>
      <c r="AD128" s="94"/>
      <c r="AE128" s="94"/>
      <c r="AF128" s="94"/>
    </row>
    <row r="129" spans="1:32" ht="15.75" customHeight="1">
      <c r="A129" s="12"/>
      <c r="B129" s="615" t="s">
        <v>1395</v>
      </c>
      <c r="C129" s="616">
        <v>1.76</v>
      </c>
      <c r="D129" s="559">
        <f>9*0.35*0.35*2.5</f>
        <v>2.7562499999999996</v>
      </c>
      <c r="E129" s="617"/>
      <c r="F129" s="560"/>
      <c r="G129" s="560"/>
      <c r="H129" s="560" t="s">
        <v>1711</v>
      </c>
      <c r="I129" s="560" t="s">
        <v>1711</v>
      </c>
      <c r="J129" s="560" t="s">
        <v>1711</v>
      </c>
      <c r="K129" s="560"/>
      <c r="L129" s="561"/>
      <c r="M129" s="12"/>
      <c r="N129" s="100"/>
      <c r="O129" s="100"/>
      <c r="P129" s="100"/>
      <c r="Q129" s="100"/>
      <c r="R129" s="100"/>
      <c r="S129" s="100"/>
      <c r="T129" s="100"/>
      <c r="U129" s="100"/>
      <c r="V129" s="100"/>
      <c r="W129" s="100"/>
      <c r="X129" s="100"/>
      <c r="Y129" s="100"/>
      <c r="Z129" s="100"/>
      <c r="AA129" s="100"/>
      <c r="AD129" s="94"/>
      <c r="AE129" s="94"/>
      <c r="AF129" s="94"/>
    </row>
    <row r="130" spans="1:32" ht="15.75" customHeight="1">
      <c r="A130" s="19"/>
      <c r="B130" s="615" t="s">
        <v>1397</v>
      </c>
      <c r="C130" s="616">
        <v>1.92</v>
      </c>
      <c r="D130" s="559">
        <f>10*0.35*0.35*2.5</f>
        <v>3.0624999999999996</v>
      </c>
      <c r="E130" s="617"/>
      <c r="F130" s="560"/>
      <c r="G130" s="560"/>
      <c r="H130" s="560" t="s">
        <v>1711</v>
      </c>
      <c r="I130" s="560" t="s">
        <v>1711</v>
      </c>
      <c r="J130" s="560" t="s">
        <v>1711</v>
      </c>
      <c r="K130" s="560"/>
      <c r="L130" s="561"/>
      <c r="M130" s="19"/>
      <c r="N130" s="100"/>
      <c r="O130" s="100"/>
      <c r="P130" s="100"/>
      <c r="Q130" s="100"/>
      <c r="R130" s="100"/>
      <c r="S130" s="100"/>
      <c r="T130" s="100"/>
      <c r="U130" s="100"/>
      <c r="V130" s="100"/>
      <c r="W130" s="100"/>
      <c r="X130" s="100"/>
      <c r="Y130" s="100"/>
      <c r="Z130" s="100"/>
      <c r="AA130" s="100"/>
      <c r="AD130" s="94"/>
      <c r="AE130" s="94"/>
      <c r="AF130" s="94"/>
    </row>
    <row r="131" spans="1:32" ht="15.75" customHeight="1">
      <c r="A131" s="19"/>
      <c r="B131" s="615" t="s">
        <v>1399</v>
      </c>
      <c r="C131" s="616">
        <v>2.08</v>
      </c>
      <c r="D131" s="559">
        <f>11*0.35*0.35*2.5</f>
        <v>3.3687499999999995</v>
      </c>
      <c r="E131" s="617"/>
      <c r="F131" s="560"/>
      <c r="G131" s="560"/>
      <c r="H131" s="560" t="s">
        <v>1711</v>
      </c>
      <c r="I131" s="560" t="s">
        <v>1711</v>
      </c>
      <c r="J131" s="560" t="s">
        <v>1711</v>
      </c>
      <c r="K131" s="560"/>
      <c r="L131" s="561"/>
      <c r="M131" s="19"/>
      <c r="N131" s="100"/>
      <c r="O131" s="100"/>
      <c r="P131" s="100"/>
      <c r="Q131" s="100"/>
      <c r="R131" s="100"/>
      <c r="S131" s="100"/>
      <c r="T131" s="100"/>
      <c r="U131" s="100"/>
      <c r="V131" s="100"/>
      <c r="W131" s="100"/>
      <c r="X131" s="100"/>
      <c r="Y131" s="100"/>
      <c r="Z131" s="100"/>
      <c r="AA131" s="100"/>
      <c r="AD131" s="94"/>
      <c r="AE131" s="94"/>
      <c r="AF131" s="94"/>
    </row>
    <row r="132" spans="1:32" ht="15.75" customHeight="1">
      <c r="A132" s="12"/>
      <c r="B132" s="615" t="s">
        <v>1401</v>
      </c>
      <c r="C132" s="616">
        <v>2.2400000000000002</v>
      </c>
      <c r="D132" s="559">
        <f>12*0.35*0.35*2.5</f>
        <v>3.6749999999999994</v>
      </c>
      <c r="E132" s="617"/>
      <c r="F132" s="560"/>
      <c r="G132" s="560"/>
      <c r="H132" s="560"/>
      <c r="I132" s="560" t="s">
        <v>1711</v>
      </c>
      <c r="J132" s="560" t="s">
        <v>1711</v>
      </c>
      <c r="K132" s="560"/>
      <c r="L132" s="561"/>
      <c r="M132" s="12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D132" s="94"/>
      <c r="AE132" s="94"/>
      <c r="AF132" s="94"/>
    </row>
    <row r="133" spans="1:32" ht="15.75" customHeight="1">
      <c r="A133" s="10"/>
      <c r="B133" s="615" t="s">
        <v>1403</v>
      </c>
      <c r="C133" s="616">
        <v>1.3</v>
      </c>
      <c r="D133" s="559">
        <f>13*0.35*0.35*2.5</f>
        <v>3.9812499999999993</v>
      </c>
      <c r="E133" s="617"/>
      <c r="F133" s="560" t="s">
        <v>1711</v>
      </c>
      <c r="G133" s="560" t="s">
        <v>1711</v>
      </c>
      <c r="H133" s="560" t="s">
        <v>1711</v>
      </c>
      <c r="I133" s="560" t="s">
        <v>1711</v>
      </c>
      <c r="J133" s="560" t="s">
        <v>1711</v>
      </c>
      <c r="K133" s="560"/>
      <c r="L133" s="561"/>
      <c r="M133" s="10"/>
      <c r="N133" s="100"/>
      <c r="O133" s="100"/>
      <c r="P133" s="100"/>
      <c r="Q133" s="100"/>
      <c r="R133" s="100"/>
      <c r="S133" s="100"/>
      <c r="T133" s="100"/>
      <c r="U133" s="100"/>
      <c r="V133" s="100"/>
      <c r="W133" s="100"/>
      <c r="X133" s="100"/>
      <c r="Y133" s="100"/>
      <c r="Z133" s="100"/>
      <c r="AA133" s="100"/>
      <c r="AD133" s="94"/>
      <c r="AE133" s="94"/>
      <c r="AF133" s="94"/>
    </row>
    <row r="134" spans="1:32" ht="15.75" customHeight="1">
      <c r="A134" s="4"/>
      <c r="B134" s="615" t="s">
        <v>1405</v>
      </c>
      <c r="C134" s="616">
        <v>1.94</v>
      </c>
      <c r="D134" s="559">
        <f>14*0.35*0.35*2.5</f>
        <v>4.2874999999999988</v>
      </c>
      <c r="E134" s="617"/>
      <c r="F134" s="560"/>
      <c r="G134" s="560"/>
      <c r="H134" s="560" t="s">
        <v>1711</v>
      </c>
      <c r="I134" s="560" t="s">
        <v>1711</v>
      </c>
      <c r="J134" s="560" t="s">
        <v>1711</v>
      </c>
      <c r="K134" s="560"/>
      <c r="L134" s="561"/>
      <c r="M134" s="4"/>
      <c r="N134" s="100"/>
      <c r="O134" s="100"/>
      <c r="P134" s="100"/>
      <c r="Q134" s="100"/>
      <c r="R134" s="100"/>
      <c r="S134" s="100"/>
      <c r="T134" s="100"/>
      <c r="U134" s="100"/>
      <c r="V134" s="100"/>
      <c r="W134" s="100"/>
      <c r="X134" s="100"/>
      <c r="Y134" s="100"/>
      <c r="Z134" s="100"/>
      <c r="AA134" s="100"/>
      <c r="AD134" s="94"/>
      <c r="AE134" s="94"/>
      <c r="AF134" s="94"/>
    </row>
    <row r="135" spans="1:32" ht="15.75" customHeight="1" thickBot="1">
      <c r="A135" s="12"/>
      <c r="B135" s="618" t="s">
        <v>1407</v>
      </c>
      <c r="C135" s="619">
        <v>2.2599999999999998</v>
      </c>
      <c r="D135" s="565">
        <f>15*0.35*0.35*2.5</f>
        <v>4.59375</v>
      </c>
      <c r="E135" s="620"/>
      <c r="F135" s="567"/>
      <c r="G135" s="567"/>
      <c r="H135" s="567"/>
      <c r="I135" s="560" t="s">
        <v>1711</v>
      </c>
      <c r="J135" s="560" t="s">
        <v>1711</v>
      </c>
      <c r="K135" s="567"/>
      <c r="L135" s="621"/>
      <c r="M135" s="12"/>
      <c r="N135" s="100"/>
      <c r="O135" s="100"/>
      <c r="P135" s="100"/>
      <c r="Q135" s="100"/>
      <c r="R135" s="100"/>
      <c r="S135" s="100"/>
      <c r="T135" s="100"/>
      <c r="U135" s="100"/>
      <c r="V135" s="100"/>
      <c r="W135" s="100"/>
      <c r="X135" s="100"/>
      <c r="Y135" s="100"/>
      <c r="Z135" s="100"/>
      <c r="AA135" s="100"/>
      <c r="AD135" s="94"/>
      <c r="AE135" s="94"/>
      <c r="AF135" s="94"/>
    </row>
    <row r="136" spans="1:32" ht="27.75" customHeight="1" thickBot="1">
      <c r="A136" s="10"/>
      <c r="B136" s="985" t="s">
        <v>1456</v>
      </c>
      <c r="C136" s="986"/>
      <c r="D136" s="987"/>
      <c r="E136" s="988">
        <v>4202</v>
      </c>
      <c r="F136" s="989"/>
      <c r="G136" s="989"/>
      <c r="H136" s="989"/>
      <c r="I136" s="989"/>
      <c r="J136" s="989"/>
      <c r="K136" s="989"/>
      <c r="L136" s="990"/>
      <c r="M136" s="10"/>
      <c r="N136" s="100"/>
      <c r="O136" s="100"/>
      <c r="P136" s="100"/>
      <c r="Q136" s="100"/>
      <c r="R136" s="100"/>
      <c r="S136" s="100"/>
      <c r="T136" s="100"/>
      <c r="U136" s="100"/>
      <c r="V136" s="100"/>
      <c r="W136" s="100"/>
      <c r="X136" s="100"/>
      <c r="Y136" s="100"/>
      <c r="Z136" s="100"/>
      <c r="AA136" s="100"/>
      <c r="AD136" s="94"/>
      <c r="AE136" s="94"/>
      <c r="AF136" s="94"/>
    </row>
    <row r="137" spans="1:32" ht="15.75" customHeight="1" thickBot="1">
      <c r="A137" s="10"/>
      <c r="B137" s="983" t="s">
        <v>1462</v>
      </c>
      <c r="C137" s="984"/>
      <c r="D137" s="984"/>
      <c r="E137" s="984"/>
      <c r="F137" s="984"/>
      <c r="G137" s="984"/>
      <c r="H137" s="984"/>
      <c r="I137" s="984"/>
      <c r="J137" s="984"/>
      <c r="K137" s="984"/>
      <c r="L137" s="984"/>
      <c r="M137" s="10"/>
      <c r="N137" s="100"/>
      <c r="O137" s="100"/>
      <c r="P137" s="100"/>
      <c r="Q137" s="100"/>
      <c r="R137" s="100"/>
      <c r="S137" s="100"/>
      <c r="T137" s="100"/>
      <c r="U137" s="100"/>
      <c r="V137" s="100"/>
      <c r="W137" s="100"/>
      <c r="X137" s="100"/>
      <c r="Y137" s="100"/>
      <c r="Z137" s="100"/>
      <c r="AA137" s="100"/>
      <c r="AD137" s="94"/>
      <c r="AE137" s="94"/>
      <c r="AF137" s="94"/>
    </row>
    <row r="138" spans="1:32" ht="15.75" customHeight="1" thickBot="1">
      <c r="A138" s="10"/>
      <c r="B138" s="975" t="s">
        <v>0</v>
      </c>
      <c r="C138" s="975" t="s">
        <v>1445</v>
      </c>
      <c r="D138" s="975" t="s">
        <v>1446</v>
      </c>
      <c r="E138" s="979" t="s">
        <v>1450</v>
      </c>
      <c r="F138" s="979"/>
      <c r="G138" s="979"/>
      <c r="H138" s="979"/>
      <c r="I138" s="979"/>
      <c r="J138" s="979"/>
      <c r="K138" s="979"/>
      <c r="L138" s="980"/>
      <c r="M138" s="10"/>
      <c r="N138" s="100"/>
      <c r="O138" s="100"/>
      <c r="P138" s="100"/>
      <c r="Q138" s="100"/>
      <c r="R138" s="100"/>
      <c r="S138" s="100"/>
      <c r="T138" s="100"/>
      <c r="U138" s="100"/>
      <c r="V138" s="100"/>
      <c r="W138" s="100"/>
      <c r="X138" s="100"/>
      <c r="Y138" s="100"/>
      <c r="Z138" s="100"/>
      <c r="AA138" s="100"/>
      <c r="AD138" s="94"/>
      <c r="AE138" s="94"/>
      <c r="AF138" s="94"/>
    </row>
    <row r="139" spans="1:32" ht="15.75" customHeight="1" thickBot="1">
      <c r="A139" s="4"/>
      <c r="B139" s="976"/>
      <c r="C139" s="976"/>
      <c r="D139" s="976"/>
      <c r="E139" s="981" t="s">
        <v>1448</v>
      </c>
      <c r="F139" s="981"/>
      <c r="G139" s="981"/>
      <c r="H139" s="981"/>
      <c r="I139" s="981"/>
      <c r="J139" s="981"/>
      <c r="K139" s="981"/>
      <c r="L139" s="982"/>
      <c r="M139" s="4"/>
      <c r="N139" s="100"/>
      <c r="O139" s="100"/>
      <c r="P139" s="100"/>
      <c r="Q139" s="100"/>
      <c r="R139" s="100"/>
      <c r="S139" s="100"/>
      <c r="T139" s="100"/>
      <c r="U139" s="100"/>
      <c r="V139" s="100"/>
      <c r="W139" s="100"/>
      <c r="X139" s="100"/>
      <c r="Y139" s="100"/>
      <c r="Z139" s="100"/>
      <c r="AA139" s="100"/>
      <c r="AD139" s="94"/>
      <c r="AE139" s="94"/>
      <c r="AF139" s="94"/>
    </row>
    <row r="140" spans="1:32" ht="15.75" customHeight="1" thickBot="1">
      <c r="A140" s="12"/>
      <c r="B140" s="977"/>
      <c r="C140" s="976"/>
      <c r="D140" s="978"/>
      <c r="E140" s="584" t="s">
        <v>1409</v>
      </c>
      <c r="F140" s="584" t="s">
        <v>1410</v>
      </c>
      <c r="G140" s="584" t="s">
        <v>1411</v>
      </c>
      <c r="H140" s="584" t="s">
        <v>1412</v>
      </c>
      <c r="I140" s="584" t="s">
        <v>1413</v>
      </c>
      <c r="J140" s="585" t="s">
        <v>1414</v>
      </c>
      <c r="K140" s="584" t="s">
        <v>1415</v>
      </c>
      <c r="L140" s="585" t="s">
        <v>1416</v>
      </c>
      <c r="M140" s="12"/>
      <c r="N140" s="100"/>
      <c r="O140" s="100"/>
      <c r="P140" s="100"/>
      <c r="Q140" s="100"/>
      <c r="R140" s="100"/>
      <c r="S140" s="100"/>
      <c r="T140" s="100"/>
      <c r="U140" s="100"/>
      <c r="V140" s="100"/>
      <c r="W140" s="100"/>
      <c r="X140" s="100"/>
      <c r="Y140" s="100"/>
      <c r="Z140" s="100"/>
      <c r="AA140" s="100"/>
      <c r="AD140" s="94"/>
      <c r="AE140" s="94"/>
      <c r="AF140" s="94"/>
    </row>
    <row r="141" spans="1:32" ht="15.75" customHeight="1">
      <c r="A141" s="12"/>
      <c r="B141" s="588" t="s">
        <v>1417</v>
      </c>
      <c r="C141" s="589">
        <v>1.3</v>
      </c>
      <c r="D141" s="590">
        <f>8*0.4*0.4*2.5</f>
        <v>3.2000000000000006</v>
      </c>
      <c r="E141" s="591"/>
      <c r="F141" s="592"/>
      <c r="G141" s="593"/>
      <c r="H141" s="593"/>
      <c r="I141" s="593"/>
      <c r="J141" s="593"/>
      <c r="K141" s="593"/>
      <c r="L141" s="594"/>
      <c r="M141" s="12"/>
      <c r="N141" s="100"/>
      <c r="O141" s="100"/>
      <c r="P141" s="100"/>
      <c r="Q141" s="100"/>
      <c r="R141" s="100"/>
      <c r="S141" s="100"/>
      <c r="T141" s="100"/>
      <c r="U141" s="100"/>
      <c r="V141" s="100"/>
      <c r="W141" s="100"/>
      <c r="X141" s="100"/>
      <c r="Y141" s="100"/>
      <c r="Z141" s="100"/>
      <c r="AA141" s="100"/>
      <c r="AD141" s="94"/>
      <c r="AE141" s="94"/>
      <c r="AF141" s="94"/>
    </row>
    <row r="142" spans="1:32" ht="15.75" customHeight="1">
      <c r="A142" s="10"/>
      <c r="B142" s="595" t="s">
        <v>1418</v>
      </c>
      <c r="C142" s="596">
        <v>1.44</v>
      </c>
      <c r="D142" s="597">
        <f>9*0.4*0.4*2.5</f>
        <v>3.6000000000000005</v>
      </c>
      <c r="E142" s="598"/>
      <c r="F142" s="599"/>
      <c r="G142" s="600"/>
      <c r="H142" s="600"/>
      <c r="I142" s="600"/>
      <c r="J142" s="600"/>
      <c r="K142" s="600"/>
      <c r="L142" s="601"/>
      <c r="M142" s="10"/>
      <c r="N142" s="100"/>
      <c r="O142" s="100"/>
      <c r="P142" s="100"/>
      <c r="Q142" s="100"/>
      <c r="R142" s="100"/>
      <c r="S142" s="100"/>
      <c r="T142" s="100"/>
      <c r="U142" s="100"/>
      <c r="V142" s="100"/>
      <c r="W142" s="100"/>
      <c r="X142" s="100"/>
      <c r="Y142" s="100"/>
      <c r="Z142" s="100"/>
      <c r="AA142" s="100"/>
      <c r="AD142" s="94"/>
      <c r="AE142" s="94"/>
      <c r="AF142" s="94"/>
    </row>
    <row r="143" spans="1:32" ht="15.75" customHeight="1">
      <c r="A143" s="4"/>
      <c r="B143" s="595" t="s">
        <v>1419</v>
      </c>
      <c r="C143" s="596">
        <v>1.62</v>
      </c>
      <c r="D143" s="597">
        <f>10*0.4*0.4*2.5</f>
        <v>4</v>
      </c>
      <c r="E143" s="598"/>
      <c r="F143" s="599"/>
      <c r="G143" s="600"/>
      <c r="H143" s="600"/>
      <c r="I143" s="600"/>
      <c r="J143" s="600"/>
      <c r="K143" s="600"/>
      <c r="L143" s="601"/>
      <c r="M143" s="4"/>
      <c r="N143" s="100"/>
      <c r="O143" s="100"/>
      <c r="P143" s="100"/>
      <c r="Q143" s="100"/>
      <c r="R143" s="100"/>
      <c r="S143" s="100"/>
      <c r="T143" s="100"/>
      <c r="U143" s="100"/>
      <c r="V143" s="100"/>
      <c r="W143" s="100"/>
      <c r="X143" s="100"/>
      <c r="Y143" s="100"/>
      <c r="Z143" s="100"/>
      <c r="AA143" s="100"/>
      <c r="AD143" s="94"/>
      <c r="AE143" s="94"/>
      <c r="AF143" s="94"/>
    </row>
    <row r="144" spans="1:32" ht="15.75" customHeight="1">
      <c r="A144" s="4"/>
      <c r="B144" s="595" t="s">
        <v>1420</v>
      </c>
      <c r="C144" s="596">
        <v>1.78</v>
      </c>
      <c r="D144" s="597">
        <f>11*0.4*0.4*2.5</f>
        <v>4.4000000000000004</v>
      </c>
      <c r="E144" s="598"/>
      <c r="F144" s="599"/>
      <c r="G144" s="600"/>
      <c r="H144" s="600"/>
      <c r="I144" s="600"/>
      <c r="J144" s="600"/>
      <c r="K144" s="600"/>
      <c r="L144" s="601"/>
      <c r="M144" s="4"/>
      <c r="N144" s="100"/>
      <c r="O144" s="100"/>
      <c r="P144" s="100"/>
      <c r="Q144" s="100"/>
      <c r="R144" s="100"/>
      <c r="S144" s="100"/>
      <c r="T144" s="100"/>
      <c r="U144" s="100"/>
      <c r="V144" s="100"/>
      <c r="W144" s="100"/>
      <c r="X144" s="100"/>
      <c r="Y144" s="100"/>
      <c r="Z144" s="100"/>
      <c r="AA144" s="100"/>
      <c r="AD144" s="94"/>
      <c r="AE144" s="94"/>
      <c r="AF144" s="94"/>
    </row>
    <row r="145" spans="1:32" ht="15.75" customHeight="1">
      <c r="A145" s="19"/>
      <c r="B145" s="595" t="s">
        <v>1421</v>
      </c>
      <c r="C145" s="596">
        <v>1.94</v>
      </c>
      <c r="D145" s="597">
        <f>12*0.4*0.4*2.5</f>
        <v>4.8000000000000007</v>
      </c>
      <c r="E145" s="598"/>
      <c r="F145" s="599"/>
      <c r="G145" s="600"/>
      <c r="H145" s="600"/>
      <c r="I145" s="600"/>
      <c r="J145" s="600"/>
      <c r="K145" s="600"/>
      <c r="L145" s="601"/>
      <c r="M145" s="19"/>
      <c r="N145" s="100"/>
      <c r="O145" s="100"/>
      <c r="P145" s="100"/>
      <c r="Q145" s="100"/>
      <c r="R145" s="100"/>
      <c r="S145" s="100"/>
      <c r="T145" s="100"/>
      <c r="U145" s="100"/>
      <c r="V145" s="100"/>
      <c r="W145" s="100"/>
      <c r="X145" s="100"/>
      <c r="Y145" s="100"/>
      <c r="Z145" s="100"/>
      <c r="AA145" s="100"/>
      <c r="AD145" s="94"/>
      <c r="AE145" s="94"/>
      <c r="AF145" s="94"/>
    </row>
    <row r="146" spans="1:32" ht="15.75" customHeight="1">
      <c r="A146" s="12"/>
      <c r="B146" s="602" t="s">
        <v>1677</v>
      </c>
      <c r="C146" s="596">
        <v>2.12</v>
      </c>
      <c r="D146" s="597">
        <f>13*0.4*0.4*2.5</f>
        <v>5.2</v>
      </c>
      <c r="E146" s="598"/>
      <c r="F146" s="599"/>
      <c r="G146" s="600"/>
      <c r="H146" s="600"/>
      <c r="I146" s="560" t="s">
        <v>1711</v>
      </c>
      <c r="J146" s="603"/>
      <c r="K146" s="560" t="s">
        <v>1711</v>
      </c>
      <c r="L146" s="601"/>
      <c r="M146" s="12"/>
      <c r="N146" s="100"/>
      <c r="O146" s="100"/>
      <c r="P146" s="100"/>
      <c r="Q146" s="100"/>
      <c r="R146" s="100"/>
      <c r="S146" s="100"/>
      <c r="T146" s="100"/>
      <c r="U146" s="100"/>
      <c r="V146" s="100"/>
      <c r="W146" s="100"/>
      <c r="X146" s="100"/>
      <c r="Y146" s="100"/>
      <c r="Z146" s="100"/>
      <c r="AA146" s="100"/>
      <c r="AD146" s="94"/>
      <c r="AE146" s="94"/>
      <c r="AF146" s="94"/>
    </row>
    <row r="147" spans="1:32" ht="15.75" customHeight="1">
      <c r="A147" s="19"/>
      <c r="B147" s="602" t="s">
        <v>1678</v>
      </c>
      <c r="C147" s="596">
        <v>2.2799999999999998</v>
      </c>
      <c r="D147" s="597">
        <f>14*0.4*0.4*2.5</f>
        <v>5.6000000000000005</v>
      </c>
      <c r="E147" s="598"/>
      <c r="F147" s="599"/>
      <c r="G147" s="600"/>
      <c r="H147" s="600"/>
      <c r="I147" s="560" t="s">
        <v>1711</v>
      </c>
      <c r="J147" s="603"/>
      <c r="K147" s="560" t="s">
        <v>1711</v>
      </c>
      <c r="L147" s="601"/>
      <c r="M147" s="19"/>
      <c r="N147" s="100"/>
      <c r="O147" s="100"/>
      <c r="P147" s="100"/>
      <c r="Q147" s="100"/>
      <c r="R147" s="100"/>
      <c r="S147" s="100"/>
      <c r="T147" s="100"/>
      <c r="U147" s="100"/>
      <c r="V147" s="100"/>
      <c r="W147" s="100"/>
      <c r="X147" s="100"/>
      <c r="Y147" s="100"/>
      <c r="Z147" s="100"/>
      <c r="AA147" s="100"/>
      <c r="AD147" s="94"/>
      <c r="AE147" s="94"/>
      <c r="AF147" s="94"/>
    </row>
    <row r="148" spans="1:32" ht="15.75" customHeight="1">
      <c r="A148" s="19"/>
      <c r="B148" s="602" t="s">
        <v>1679</v>
      </c>
      <c r="C148" s="596">
        <v>2.44</v>
      </c>
      <c r="D148" s="597">
        <f>15*0.4*0.4*2.5</f>
        <v>6.0000000000000009</v>
      </c>
      <c r="E148" s="598"/>
      <c r="F148" s="599"/>
      <c r="G148" s="600"/>
      <c r="H148" s="600"/>
      <c r="I148" s="560" t="s">
        <v>1711</v>
      </c>
      <c r="J148" s="603"/>
      <c r="K148" s="560" t="s">
        <v>1711</v>
      </c>
      <c r="L148" s="601"/>
      <c r="M148" s="19"/>
      <c r="N148" s="100"/>
      <c r="O148" s="100"/>
      <c r="P148" s="100"/>
      <c r="Q148" s="100"/>
      <c r="R148" s="100"/>
      <c r="S148" s="100"/>
      <c r="T148" s="100"/>
      <c r="U148" s="100"/>
      <c r="V148" s="100"/>
      <c r="W148" s="100"/>
      <c r="X148" s="100"/>
      <c r="Y148" s="100"/>
      <c r="Z148" s="100"/>
      <c r="AA148" s="100"/>
      <c r="AD148" s="94"/>
      <c r="AE148" s="94"/>
      <c r="AF148" s="94"/>
    </row>
    <row r="149" spans="1:32" ht="15.75" customHeight="1">
      <c r="A149" s="4"/>
      <c r="B149" s="602" t="s">
        <v>1680</v>
      </c>
      <c r="C149" s="596">
        <v>2.6</v>
      </c>
      <c r="D149" s="597">
        <f>16*0.4*0.4*2.5</f>
        <v>6.4000000000000012</v>
      </c>
      <c r="E149" s="598"/>
      <c r="F149" s="599"/>
      <c r="G149" s="600"/>
      <c r="H149" s="600"/>
      <c r="I149" s="603"/>
      <c r="J149" s="603"/>
      <c r="K149" s="560" t="s">
        <v>1711</v>
      </c>
      <c r="L149" s="601"/>
      <c r="M149" s="4"/>
      <c r="N149" s="100"/>
      <c r="O149" s="100"/>
      <c r="P149" s="100"/>
      <c r="Q149" s="100"/>
      <c r="R149" s="100"/>
      <c r="S149" s="100"/>
      <c r="T149" s="100"/>
      <c r="U149" s="100"/>
      <c r="V149" s="100"/>
      <c r="W149" s="100"/>
      <c r="X149" s="100"/>
      <c r="Y149" s="100"/>
      <c r="Z149" s="100"/>
      <c r="AA149" s="100"/>
      <c r="AD149" s="94"/>
      <c r="AE149" s="94"/>
      <c r="AF149" s="94"/>
    </row>
    <row r="150" spans="1:32" ht="15.75" customHeight="1">
      <c r="A150" s="4"/>
      <c r="B150" s="602" t="s">
        <v>1681</v>
      </c>
      <c r="C150" s="596">
        <v>2.76</v>
      </c>
      <c r="D150" s="597">
        <f>17*0.4*0.4*2.5</f>
        <v>6.8000000000000016</v>
      </c>
      <c r="E150" s="598"/>
      <c r="F150" s="599"/>
      <c r="G150" s="600"/>
      <c r="H150" s="600"/>
      <c r="I150" s="603"/>
      <c r="J150" s="603"/>
      <c r="K150" s="560" t="s">
        <v>1711</v>
      </c>
      <c r="L150" s="601"/>
      <c r="M150" s="4"/>
      <c r="N150" s="100"/>
      <c r="O150" s="100"/>
      <c r="P150" s="100"/>
      <c r="Q150" s="100"/>
      <c r="R150" s="100"/>
      <c r="S150" s="100"/>
      <c r="T150" s="100"/>
      <c r="U150" s="100"/>
      <c r="V150" s="100"/>
      <c r="W150" s="100"/>
      <c r="X150" s="100"/>
      <c r="Y150" s="100"/>
      <c r="Z150" s="100"/>
      <c r="AA150" s="100"/>
      <c r="AD150" s="94"/>
      <c r="AE150" s="94"/>
      <c r="AF150" s="94"/>
    </row>
    <row r="151" spans="1:32" ht="15.75" customHeight="1" thickBot="1">
      <c r="A151" s="37"/>
      <c r="B151" s="604" t="s">
        <v>1682</v>
      </c>
      <c r="C151" s="605">
        <v>2.92</v>
      </c>
      <c r="D151" s="606">
        <f>18*0.4*0.4*2.5</f>
        <v>7.2000000000000011</v>
      </c>
      <c r="E151" s="607"/>
      <c r="F151" s="608"/>
      <c r="G151" s="609"/>
      <c r="H151" s="609"/>
      <c r="I151" s="610"/>
      <c r="J151" s="610"/>
      <c r="K151" s="610"/>
      <c r="L151" s="611"/>
      <c r="M151" s="37"/>
      <c r="N151" s="100"/>
      <c r="O151" s="100"/>
      <c r="P151" s="100"/>
      <c r="Q151" s="100"/>
      <c r="R151" s="100"/>
      <c r="S151" s="100"/>
      <c r="T151" s="100"/>
      <c r="U151" s="100"/>
      <c r="V151" s="100"/>
      <c r="W151" s="100"/>
      <c r="X151" s="100"/>
      <c r="Y151" s="100"/>
      <c r="Z151" s="100"/>
      <c r="AA151" s="100"/>
      <c r="AD151" s="94"/>
      <c r="AE151" s="94"/>
      <c r="AF151" s="94"/>
    </row>
    <row r="152" spans="1:32" ht="3.75" customHeight="1">
      <c r="A152" s="1"/>
      <c r="B152" s="50"/>
      <c r="C152" s="72"/>
      <c r="D152" s="49"/>
      <c r="E152" s="2"/>
      <c r="F152" s="48"/>
      <c r="G152" s="3"/>
      <c r="H152" s="49"/>
      <c r="I152" s="50"/>
      <c r="J152" s="51"/>
      <c r="K152" s="49"/>
      <c r="L152" s="52"/>
      <c r="M152" s="73"/>
      <c r="N152" s="100"/>
      <c r="O152" s="100"/>
      <c r="P152" s="100"/>
      <c r="Q152" s="100"/>
      <c r="R152" s="100"/>
      <c r="S152" s="100"/>
      <c r="T152" s="100"/>
      <c r="U152" s="100"/>
      <c r="V152" s="100"/>
      <c r="W152" s="100"/>
      <c r="X152" s="100"/>
      <c r="Y152" s="100"/>
      <c r="Z152" s="100"/>
      <c r="AA152" s="100"/>
      <c r="AD152" s="94"/>
      <c r="AE152" s="94"/>
      <c r="AF152" s="94"/>
    </row>
    <row r="153" spans="1:32" ht="15.75" customHeight="1">
      <c r="B153" s="108"/>
      <c r="C153" s="108"/>
      <c r="D153" s="108"/>
      <c r="E153" s="109"/>
      <c r="F153" s="109"/>
      <c r="G153" s="109"/>
      <c r="H153" s="109"/>
      <c r="I153" s="109"/>
      <c r="J153" s="109"/>
      <c r="K153" s="109"/>
      <c r="L153" s="109"/>
      <c r="M153" s="100"/>
      <c r="N153" s="100"/>
      <c r="O153" s="100"/>
      <c r="P153" s="100"/>
      <c r="Q153" s="100"/>
      <c r="R153" s="100"/>
      <c r="S153" s="100"/>
      <c r="T153" s="100"/>
      <c r="U153" s="100"/>
      <c r="V153" s="100"/>
      <c r="W153" s="100"/>
      <c r="X153" s="100"/>
      <c r="Y153" s="100"/>
      <c r="Z153" s="100"/>
      <c r="AA153" s="100"/>
      <c r="AD153" s="94"/>
      <c r="AE153" s="94"/>
      <c r="AF153" s="94"/>
    </row>
    <row r="154" spans="1:32" ht="15.75" customHeight="1">
      <c r="B154" s="108"/>
      <c r="C154" s="108"/>
      <c r="D154" s="108"/>
      <c r="E154" s="109"/>
      <c r="F154" s="109"/>
      <c r="G154" s="109"/>
      <c r="H154" s="109"/>
      <c r="I154" s="109"/>
      <c r="J154" s="109"/>
      <c r="K154" s="109"/>
      <c r="L154" s="109"/>
      <c r="M154" s="100"/>
      <c r="N154" s="100"/>
      <c r="O154" s="100"/>
      <c r="P154" s="100"/>
      <c r="Q154" s="100"/>
      <c r="R154" s="100"/>
      <c r="S154" s="100"/>
      <c r="T154" s="100"/>
      <c r="U154" s="100"/>
      <c r="V154" s="100"/>
      <c r="W154" s="100"/>
      <c r="X154" s="100"/>
      <c r="Y154" s="100"/>
      <c r="Z154" s="100"/>
      <c r="AA154" s="100"/>
      <c r="AD154" s="94"/>
      <c r="AE154" s="94"/>
      <c r="AF154" s="94"/>
    </row>
    <row r="155" spans="1:32" ht="15.75" customHeight="1">
      <c r="B155" s="108"/>
      <c r="C155" s="108"/>
      <c r="D155" s="108"/>
      <c r="E155" s="109"/>
      <c r="F155" s="109"/>
      <c r="G155" s="109"/>
      <c r="H155" s="109"/>
      <c r="I155" s="109"/>
      <c r="J155" s="109"/>
      <c r="K155" s="109"/>
      <c r="L155" s="109"/>
      <c r="M155" s="100"/>
      <c r="N155" s="100"/>
      <c r="O155" s="100"/>
      <c r="P155" s="100"/>
      <c r="Q155" s="100"/>
      <c r="R155" s="100"/>
      <c r="S155" s="100"/>
      <c r="T155" s="100"/>
      <c r="U155" s="100"/>
      <c r="V155" s="100"/>
      <c r="W155" s="100"/>
      <c r="X155" s="100"/>
      <c r="Y155" s="100"/>
      <c r="Z155" s="100"/>
      <c r="AA155" s="100"/>
      <c r="AD155" s="94"/>
      <c r="AE155" s="94"/>
      <c r="AF155" s="94"/>
    </row>
    <row r="156" spans="1:32" ht="15.75" customHeight="1">
      <c r="B156" s="108"/>
      <c r="C156" s="108"/>
      <c r="D156" s="108"/>
      <c r="E156" s="109"/>
      <c r="F156" s="109"/>
      <c r="G156" s="109"/>
      <c r="H156" s="109"/>
      <c r="I156" s="109"/>
      <c r="J156" s="109"/>
      <c r="K156" s="109"/>
      <c r="L156" s="109"/>
      <c r="M156" s="100"/>
      <c r="N156" s="100"/>
      <c r="O156" s="100"/>
      <c r="P156" s="100"/>
      <c r="Q156" s="100"/>
      <c r="R156" s="100"/>
      <c r="S156" s="100"/>
      <c r="T156" s="100"/>
      <c r="U156" s="100"/>
      <c r="V156" s="100"/>
      <c r="W156" s="100"/>
      <c r="X156" s="100"/>
      <c r="Y156" s="100"/>
      <c r="Z156" s="100"/>
      <c r="AA156" s="100"/>
      <c r="AD156" s="94"/>
      <c r="AE156" s="94"/>
      <c r="AF156" s="94"/>
    </row>
    <row r="157" spans="1:32" ht="15.75" customHeight="1">
      <c r="B157" s="108"/>
      <c r="C157" s="108"/>
      <c r="D157" s="108"/>
      <c r="E157" s="109"/>
      <c r="F157" s="109"/>
      <c r="G157" s="109"/>
      <c r="H157" s="109"/>
      <c r="I157" s="109"/>
      <c r="J157" s="109"/>
      <c r="K157" s="109"/>
      <c r="L157" s="109"/>
      <c r="M157" s="100"/>
      <c r="N157" s="100"/>
      <c r="O157" s="100"/>
      <c r="P157" s="100"/>
      <c r="Q157" s="100"/>
      <c r="R157" s="100"/>
      <c r="S157" s="100"/>
      <c r="T157" s="100"/>
      <c r="U157" s="100"/>
      <c r="V157" s="100"/>
      <c r="W157" s="100"/>
      <c r="X157" s="100"/>
      <c r="Y157" s="100"/>
      <c r="Z157" s="100"/>
      <c r="AA157" s="100"/>
      <c r="AD157" s="94"/>
      <c r="AE157" s="94"/>
      <c r="AF157" s="94"/>
    </row>
    <row r="158" spans="1:32" ht="16.5" customHeight="1">
      <c r="B158" s="108"/>
      <c r="C158" s="108"/>
      <c r="D158" s="108"/>
      <c r="E158" s="109"/>
      <c r="F158" s="109"/>
      <c r="G158" s="109"/>
      <c r="H158" s="109"/>
      <c r="I158" s="109"/>
      <c r="J158" s="109"/>
      <c r="K158" s="109"/>
      <c r="L158" s="109"/>
      <c r="M158" s="100"/>
      <c r="N158" s="100"/>
      <c r="O158" s="100"/>
      <c r="P158" s="100"/>
      <c r="Q158" s="100"/>
      <c r="R158" s="100"/>
      <c r="S158" s="100"/>
      <c r="T158" s="100"/>
      <c r="U158" s="100"/>
      <c r="V158" s="100"/>
      <c r="W158" s="100"/>
      <c r="X158" s="100"/>
      <c r="Y158" s="100"/>
      <c r="Z158" s="100"/>
      <c r="AA158" s="100"/>
      <c r="AD158" s="94"/>
      <c r="AE158" s="94"/>
      <c r="AF158" s="94"/>
    </row>
    <row r="159" spans="1:32" ht="17.25" customHeight="1">
      <c r="A159" s="110"/>
      <c r="B159" s="108"/>
      <c r="C159" s="108"/>
      <c r="D159" s="108"/>
      <c r="E159" s="109"/>
      <c r="F159" s="109"/>
      <c r="G159" s="109"/>
      <c r="H159" s="109"/>
      <c r="I159" s="109"/>
      <c r="J159" s="109"/>
      <c r="K159" s="109"/>
      <c r="L159" s="109"/>
      <c r="M159" s="100"/>
      <c r="N159" s="100"/>
      <c r="O159" s="100"/>
      <c r="P159" s="100"/>
      <c r="Q159" s="100"/>
      <c r="R159" s="100"/>
      <c r="S159" s="100"/>
      <c r="T159" s="100"/>
      <c r="U159" s="100"/>
      <c r="V159" s="100"/>
      <c r="W159" s="100"/>
      <c r="X159" s="100"/>
      <c r="Y159" s="100"/>
      <c r="Z159" s="100"/>
      <c r="AA159" s="100"/>
      <c r="AD159" s="94"/>
      <c r="AE159" s="94"/>
      <c r="AF159" s="94"/>
    </row>
  </sheetData>
  <mergeCells count="115">
    <mergeCell ref="B120:L120"/>
    <mergeCell ref="B121:B123"/>
    <mergeCell ref="C121:C123"/>
    <mergeCell ref="D121:D123"/>
    <mergeCell ref="E121:L121"/>
    <mergeCell ref="E122:L122"/>
    <mergeCell ref="B88:D88"/>
    <mergeCell ref="E88:L88"/>
    <mergeCell ref="B104:B106"/>
    <mergeCell ref="C104:C106"/>
    <mergeCell ref="D104:D106"/>
    <mergeCell ref="E104:L104"/>
    <mergeCell ref="E105:L105"/>
    <mergeCell ref="B89:L89"/>
    <mergeCell ref="B90:B92"/>
    <mergeCell ref="C90:C92"/>
    <mergeCell ref="D90:D92"/>
    <mergeCell ref="E90:L90"/>
    <mergeCell ref="E91:L91"/>
    <mergeCell ref="B72:L72"/>
    <mergeCell ref="B73:B75"/>
    <mergeCell ref="C73:C75"/>
    <mergeCell ref="D73:D75"/>
    <mergeCell ref="E73:L73"/>
    <mergeCell ref="E74:L74"/>
    <mergeCell ref="D56:D58"/>
    <mergeCell ref="E56:L56"/>
    <mergeCell ref="E57:L57"/>
    <mergeCell ref="B26:B28"/>
    <mergeCell ref="B12:B14"/>
    <mergeCell ref="B56:B58"/>
    <mergeCell ref="E54:F54"/>
    <mergeCell ref="G54:H54"/>
    <mergeCell ref="I54:J54"/>
    <mergeCell ref="K54:L54"/>
    <mergeCell ref="B41:B43"/>
    <mergeCell ref="B39:D39"/>
    <mergeCell ref="E39:L39"/>
    <mergeCell ref="E52:F52"/>
    <mergeCell ref="G52:H52"/>
    <mergeCell ref="I52:J52"/>
    <mergeCell ref="K52:L52"/>
    <mergeCell ref="E53:F53"/>
    <mergeCell ref="G53:H53"/>
    <mergeCell ref="I53:J53"/>
    <mergeCell ref="K53:L53"/>
    <mergeCell ref="K49:L49"/>
    <mergeCell ref="E50:F50"/>
    <mergeCell ref="G50:H50"/>
    <mergeCell ref="I50:J50"/>
    <mergeCell ref="K50:L50"/>
    <mergeCell ref="E51:F51"/>
    <mergeCell ref="E46:F46"/>
    <mergeCell ref="G46:H46"/>
    <mergeCell ref="I46:J46"/>
    <mergeCell ref="K46:L46"/>
    <mergeCell ref="E47:F47"/>
    <mergeCell ref="G47:H47"/>
    <mergeCell ref="I47:J47"/>
    <mergeCell ref="K47:L47"/>
    <mergeCell ref="G51:H51"/>
    <mergeCell ref="I51:J51"/>
    <mergeCell ref="K51:L51"/>
    <mergeCell ref="G48:H48"/>
    <mergeCell ref="I48:J48"/>
    <mergeCell ref="K48:L48"/>
    <mergeCell ref="E49:F49"/>
    <mergeCell ref="G49:H49"/>
    <mergeCell ref="I49:J49"/>
    <mergeCell ref="K44:L44"/>
    <mergeCell ref="E45:F45"/>
    <mergeCell ref="K42:L43"/>
    <mergeCell ref="E43:F43"/>
    <mergeCell ref="G43:H43"/>
    <mergeCell ref="I43:J43"/>
    <mergeCell ref="G45:H45"/>
    <mergeCell ref="I45:J45"/>
    <mergeCell ref="K45:L45"/>
    <mergeCell ref="C12:C14"/>
    <mergeCell ref="E12:L12"/>
    <mergeCell ref="E13:L13"/>
    <mergeCell ref="B11:L11"/>
    <mergeCell ref="B2:D2"/>
    <mergeCell ref="H2:L3"/>
    <mergeCell ref="B3:D3"/>
    <mergeCell ref="H4:L4"/>
    <mergeCell ref="H5:L5"/>
    <mergeCell ref="F6:L6"/>
    <mergeCell ref="D12:D14"/>
    <mergeCell ref="B9:L9"/>
    <mergeCell ref="B10:L10"/>
    <mergeCell ref="B138:B140"/>
    <mergeCell ref="C138:C140"/>
    <mergeCell ref="D138:D140"/>
    <mergeCell ref="E138:L138"/>
    <mergeCell ref="E139:L139"/>
    <mergeCell ref="B137:L137"/>
    <mergeCell ref="B136:D136"/>
    <mergeCell ref="E136:L136"/>
    <mergeCell ref="B25:L25"/>
    <mergeCell ref="C26:C28"/>
    <mergeCell ref="D26:D28"/>
    <mergeCell ref="B55:L55"/>
    <mergeCell ref="C56:C58"/>
    <mergeCell ref="E48:F48"/>
    <mergeCell ref="E26:L26"/>
    <mergeCell ref="E27:L27"/>
    <mergeCell ref="B40:L40"/>
    <mergeCell ref="C41:C43"/>
    <mergeCell ref="D41:D43"/>
    <mergeCell ref="E41:L41"/>
    <mergeCell ref="E42:J42"/>
    <mergeCell ref="E44:F44"/>
    <mergeCell ref="G44:H44"/>
    <mergeCell ref="I44:J44"/>
  </mergeCells>
  <hyperlinks>
    <hyperlink ref="H4" r:id="rId1"/>
  </hyperlinks>
  <pageMargins left="0.23622047244094491" right="0.23622047244094491" top="0.74803149606299213" bottom="0.74803149606299213" header="0.31496062992125984" footer="0.31496062992125984"/>
  <pageSetup paperSize="9" scale="64" fitToHeight="2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1ПБ (Н=160мм.)</vt:lpstr>
      <vt:lpstr>ПБ (Н=220мм.)</vt:lpstr>
      <vt:lpstr>2ПБ (Н=265мм.)</vt:lpstr>
      <vt:lpstr>1ПБ гравий (Н=160мм.)</vt:lpstr>
      <vt:lpstr>ПБ гравий (Н=220мм.)</vt:lpstr>
      <vt:lpstr>2ПБ гравий (Н=265мм.)</vt:lpstr>
      <vt:lpstr>Блоки ФБС, товарные смеси</vt:lpstr>
      <vt:lpstr>ЖБИ Прочее</vt:lpstr>
      <vt:lpstr>Сваи ЖБ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2021-09-07T11:38:27Z</dcterms:modified>
</cp:coreProperties>
</file>